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9536\Desktop\"/>
    </mc:Choice>
  </mc:AlternateContent>
  <workbookProtection workbookAlgorithmName="SHA-512" workbookHashValue="xZA0qxYdxMbXBX7xseoAFupHwV1WsaT0vMSszWL/fhlkMTpvoPbFJU3/7JHA4DRO5gYujlmpcbrJ5qYhyYSvUQ==" workbookSaltValue="UzaN5AIFJR7lySL5XVNZeA==" workbookSpinCount="100000" lockStructure="1"/>
  <bookViews>
    <workbookView xWindow="0" yWindow="0" windowWidth="18615" windowHeight="9630"/>
  </bookViews>
  <sheets>
    <sheet name="Anleitung_Bemerkungen" sheetId="3" r:id="rId1"/>
    <sheet name="Ein Elternbudget" sheetId="2" r:id="rId2"/>
    <sheet name="Zwei Elternbudgets" sheetId="4" r:id="rId3"/>
    <sheet name="Tabelle1" sheetId="5"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9" i="4" l="1"/>
  <c r="G36" i="4"/>
  <c r="E36" i="4"/>
  <c r="E89" i="2"/>
  <c r="E37" i="2"/>
  <c r="E74" i="4" l="1"/>
  <c r="E59" i="4"/>
  <c r="E73" i="4" s="1"/>
  <c r="D89" i="4"/>
  <c r="E11" i="4" l="1"/>
  <c r="E97" i="4" l="1"/>
  <c r="E97" i="2"/>
  <c r="E59" i="2"/>
  <c r="E73" i="2" s="1"/>
  <c r="E7" i="4"/>
  <c r="E99" i="2"/>
  <c r="E116" i="4" l="1"/>
  <c r="E111" i="4"/>
  <c r="E100" i="4"/>
  <c r="E99" i="4"/>
  <c r="E98" i="4"/>
  <c r="E95" i="4"/>
  <c r="E94" i="4"/>
  <c r="E91" i="4"/>
  <c r="D78" i="4"/>
  <c r="E77" i="4"/>
  <c r="E76" i="4"/>
  <c r="E75" i="4"/>
  <c r="E71" i="4"/>
  <c r="D73" i="4" s="1"/>
  <c r="E63" i="4"/>
  <c r="E93" i="4" s="1"/>
  <c r="D93" i="4" s="1"/>
  <c r="E62" i="4"/>
  <c r="E61" i="4"/>
  <c r="E60" i="4"/>
  <c r="G48" i="4"/>
  <c r="F48" i="4"/>
  <c r="E48" i="4"/>
  <c r="D48" i="4"/>
  <c r="G42" i="4"/>
  <c r="E42" i="4"/>
  <c r="G41" i="4"/>
  <c r="E41" i="4"/>
  <c r="G40" i="4"/>
  <c r="E40" i="4"/>
  <c r="G39" i="4"/>
  <c r="E39" i="4"/>
  <c r="G38" i="4"/>
  <c r="E38" i="4"/>
  <c r="G37" i="4"/>
  <c r="E37" i="4"/>
  <c r="G34" i="4"/>
  <c r="E34" i="4"/>
  <c r="G33" i="4"/>
  <c r="E33" i="4"/>
  <c r="G32" i="4"/>
  <c r="E32" i="4"/>
  <c r="G31" i="4"/>
  <c r="E31" i="4"/>
  <c r="G25" i="4"/>
  <c r="E25" i="4"/>
  <c r="G24" i="4"/>
  <c r="E24" i="4"/>
  <c r="G23" i="4"/>
  <c r="E23" i="4"/>
  <c r="G21" i="4"/>
  <c r="E21" i="4"/>
  <c r="G20" i="4"/>
  <c r="E20" i="4"/>
  <c r="G19" i="4"/>
  <c r="E19" i="4"/>
  <c r="G18" i="4"/>
  <c r="E18" i="4"/>
  <c r="G14" i="4"/>
  <c r="E14" i="4"/>
  <c r="E13" i="4"/>
  <c r="E49" i="4" s="1"/>
  <c r="D49" i="4" s="1"/>
  <c r="E12" i="4"/>
  <c r="G11" i="4"/>
  <c r="G30" i="4" s="1"/>
  <c r="E35" i="4"/>
  <c r="D35" i="4" s="1"/>
  <c r="G10" i="4"/>
  <c r="E10" i="4"/>
  <c r="G9" i="4"/>
  <c r="E9" i="4"/>
  <c r="G8" i="4"/>
  <c r="E8" i="4"/>
  <c r="G7" i="4"/>
  <c r="E67" i="4" s="1"/>
  <c r="E116" i="2"/>
  <c r="E111" i="2"/>
  <c r="E110" i="2"/>
  <c r="E100" i="2"/>
  <c r="E98" i="2"/>
  <c r="E95" i="2"/>
  <c r="E94" i="2"/>
  <c r="E91" i="2"/>
  <c r="D78" i="2"/>
  <c r="E77" i="2"/>
  <c r="E76" i="2"/>
  <c r="E75" i="2"/>
  <c r="E74" i="2"/>
  <c r="E71" i="2"/>
  <c r="D73" i="2" s="1"/>
  <c r="E63" i="2"/>
  <c r="E93" i="2" s="1"/>
  <c r="D93" i="2" s="1"/>
  <c r="E62" i="2"/>
  <c r="E61" i="2"/>
  <c r="E60" i="2"/>
  <c r="E107" i="2"/>
  <c r="D107" i="2" s="1"/>
  <c r="D49" i="2"/>
  <c r="E43" i="2"/>
  <c r="E42" i="2"/>
  <c r="E41" i="2"/>
  <c r="E40" i="2"/>
  <c r="E39" i="2"/>
  <c r="E38" i="2"/>
  <c r="E35" i="2"/>
  <c r="E34" i="2"/>
  <c r="E33" i="2"/>
  <c r="E32" i="2"/>
  <c r="E26" i="2"/>
  <c r="E25" i="2"/>
  <c r="E24" i="2"/>
  <c r="E21" i="2"/>
  <c r="E20" i="2"/>
  <c r="E19" i="2"/>
  <c r="E14" i="2"/>
  <c r="E13" i="2"/>
  <c r="E50" i="2" s="1"/>
  <c r="D50" i="2" s="1"/>
  <c r="E12" i="2"/>
  <c r="E54" i="2" s="1"/>
  <c r="D54" i="2" s="1"/>
  <c r="E11" i="2"/>
  <c r="E31" i="2" s="1"/>
  <c r="E10" i="2"/>
  <c r="E9" i="2"/>
  <c r="E8" i="2"/>
  <c r="E7" i="2"/>
  <c r="E6" i="2"/>
  <c r="E22" i="2" s="1"/>
  <c r="F36" i="4" l="1"/>
  <c r="D36" i="4"/>
  <c r="G35" i="4"/>
  <c r="F35" i="4" s="1"/>
  <c r="E66" i="2"/>
  <c r="E96" i="2"/>
  <c r="D96" i="2" s="1"/>
  <c r="F30" i="4"/>
  <c r="E26" i="4"/>
  <c r="D26" i="4" s="1"/>
  <c r="E64" i="4"/>
  <c r="D37" i="2"/>
  <c r="E65" i="2"/>
  <c r="E90" i="2"/>
  <c r="G26" i="4"/>
  <c r="F26" i="4" s="1"/>
  <c r="E53" i="4"/>
  <c r="D53" i="4" s="1"/>
  <c r="G53" i="4"/>
  <c r="F53" i="4" s="1"/>
  <c r="G49" i="4"/>
  <c r="F49" i="4" s="1"/>
  <c r="E107" i="4"/>
  <c r="D107" i="4" s="1"/>
  <c r="E65" i="4"/>
  <c r="E90" i="4"/>
  <c r="E96" i="4"/>
  <c r="E30" i="4"/>
  <c r="E66" i="4"/>
  <c r="D31" i="2"/>
  <c r="E27" i="2"/>
  <c r="E36" i="2"/>
  <c r="D36" i="2" s="1"/>
  <c r="D11" i="2"/>
  <c r="E64" i="2"/>
  <c r="D89" i="2"/>
  <c r="E115" i="2"/>
  <c r="D115" i="2" s="1"/>
  <c r="E67" i="2"/>
  <c r="G43" i="4" l="1"/>
  <c r="F43" i="4" s="1"/>
  <c r="E87" i="4"/>
  <c r="D87" i="4" s="1"/>
  <c r="E72" i="4"/>
  <c r="E88" i="4"/>
  <c r="D88" i="4" s="1"/>
  <c r="E79" i="4"/>
  <c r="D79" i="4" s="1"/>
  <c r="E44" i="2"/>
  <c r="D44" i="2" s="1"/>
  <c r="E43" i="4"/>
  <c r="D30" i="4"/>
  <c r="E88" i="2"/>
  <c r="D88" i="2" s="1"/>
  <c r="E79" i="2"/>
  <c r="E72" i="2"/>
  <c r="E87" i="2"/>
  <c r="D27" i="2"/>
  <c r="G47" i="4" l="1"/>
  <c r="E81" i="4"/>
  <c r="D81" i="4" s="1"/>
  <c r="E80" i="4"/>
  <c r="D80" i="4" s="1"/>
  <c r="E48" i="2"/>
  <c r="E51" i="2" s="1"/>
  <c r="D43" i="4"/>
  <c r="E47" i="4"/>
  <c r="D87" i="2"/>
  <c r="E81" i="2"/>
  <c r="D81" i="2" s="1"/>
  <c r="D79" i="2"/>
  <c r="E80" i="2"/>
  <c r="D80" i="2" s="1"/>
  <c r="G50" i="4" l="1"/>
  <c r="F47" i="4"/>
  <c r="D48" i="2"/>
  <c r="E50" i="4"/>
  <c r="D47" i="4"/>
  <c r="E52" i="2"/>
  <c r="D52" i="2" s="1"/>
  <c r="D51" i="2"/>
  <c r="G51" i="4" l="1"/>
  <c r="F51" i="4" s="1"/>
  <c r="F50" i="4"/>
  <c r="E51" i="4"/>
  <c r="D51" i="4" s="1"/>
  <c r="D50" i="4"/>
  <c r="E53" i="2"/>
  <c r="G52" i="4" l="1"/>
  <c r="E52" i="4"/>
  <c r="E55" i="2"/>
  <c r="D53" i="2"/>
  <c r="F52" i="4" l="1"/>
  <c r="G54" i="4"/>
  <c r="F54" i="4" s="1"/>
  <c r="D52" i="4"/>
  <c r="E54" i="4"/>
  <c r="D55" i="2"/>
  <c r="E92" i="2"/>
  <c r="E101" i="2" s="1"/>
  <c r="E82" i="2"/>
  <c r="E55" i="4" l="1"/>
  <c r="D54" i="4"/>
  <c r="D82" i="2"/>
  <c r="E83" i="2"/>
  <c r="D92" i="2"/>
  <c r="D101" i="2"/>
  <c r="D55" i="4" l="1"/>
  <c r="E92" i="4"/>
  <c r="E82" i="4"/>
  <c r="E105" i="2"/>
  <c r="D83" i="2"/>
  <c r="D82" i="4" l="1"/>
  <c r="E83" i="4"/>
  <c r="D92" i="4"/>
  <c r="E101" i="4"/>
  <c r="D101" i="4" s="1"/>
  <c r="D105" i="2"/>
  <c r="E106" i="2"/>
  <c r="D83" i="4" l="1"/>
  <c r="E105" i="4"/>
  <c r="D106" i="2"/>
  <c r="E108" i="2"/>
  <c r="E113" i="2" s="1"/>
  <c r="E109" i="2" l="1"/>
  <c r="D109" i="2" s="1"/>
  <c r="E106" i="4"/>
  <c r="D105" i="4"/>
  <c r="D113" i="2"/>
  <c r="D108" i="2"/>
  <c r="E114" i="2"/>
  <c r="D114" i="2" s="1"/>
  <c r="E112" i="2" l="1"/>
  <c r="D112" i="2" s="1"/>
  <c r="E117" i="2"/>
  <c r="D117" i="2" s="1"/>
  <c r="E108" i="4"/>
  <c r="E113" i="4" s="1"/>
  <c r="D106" i="4"/>
  <c r="E109" i="4" l="1"/>
  <c r="D109" i="4" s="1"/>
  <c r="E114" i="4"/>
  <c r="D114" i="4" s="1"/>
  <c r="D113" i="4"/>
  <c r="D108" i="4"/>
  <c r="E112" i="4" l="1"/>
  <c r="D112" i="4" s="1"/>
  <c r="E117" i="4"/>
  <c r="D117" i="4" s="1"/>
</calcChain>
</file>

<file path=xl/sharedStrings.xml><?xml version="1.0" encoding="utf-8"?>
<sst xmlns="http://schemas.openxmlformats.org/spreadsheetml/2006/main" count="421" uniqueCount="210">
  <si>
    <t>Schritt 1 - Familienbudget: Basisinformationen Eltern der Person in Ausbildung (PiA)</t>
  </si>
  <si>
    <t>Ihre Angaben in gelb</t>
  </si>
  <si>
    <t>berechneter 
Wert</t>
  </si>
  <si>
    <t>Bemerkungen</t>
  </si>
  <si>
    <t>Handelt es sich beim Elternbudget um eine alleinerziehende Person?</t>
  </si>
  <si>
    <t>Wohnt die Person in Ausbildung (PIA) im Elternhaushalt?</t>
  </si>
  <si>
    <t>Total Personen im Elternhaushalt</t>
  </si>
  <si>
    <t>Anzahl in Ausbildung stehende Kinder</t>
  </si>
  <si>
    <t>Nicht identisch mit Anzahl Kinder im Elternhaushalt, umfasst nur Kinder in Erstausbildung, egal wo sie wohnhaft sind</t>
  </si>
  <si>
    <t>Anzahl unterhaltspflichtige Kinder</t>
  </si>
  <si>
    <t>Umfasst alle unterhaltspflichtigen Kinder, unabhängig von Wohnort und Ausbildung</t>
  </si>
  <si>
    <t>Prämienregion des Elternhaushalts</t>
  </si>
  <si>
    <t>Schritt 2 - Familienbudget: Einnahmen Eltern der Person in Ausbildung</t>
  </si>
  <si>
    <t>Einnahmen</t>
  </si>
  <si>
    <t>Total der Einkünfte + Liegenschaftsunterhalt</t>
  </si>
  <si>
    <t>AHV/IV/EO-Beiträge Einzelperson/Ehemann/Partner</t>
  </si>
  <si>
    <t>Steuerveranlagung Position 284</t>
  </si>
  <si>
    <t>AHV/IV/EO-Beiträge Ehefrau/Partner</t>
  </si>
  <si>
    <t>Steuerveranlagung Position 285</t>
  </si>
  <si>
    <t>Beiträge an 2. Säule Einzelperson/Ehemann/Partner</t>
  </si>
  <si>
    <t>Steuerveranlagung Position 280</t>
  </si>
  <si>
    <t>Beiträge an 2. Säule Ehefrau/Partner</t>
  </si>
  <si>
    <t>Total Vermögen</t>
  </si>
  <si>
    <t>Steuerveranlagung Position 470</t>
  </si>
  <si>
    <t>Alimente für die Person in Ausbildung</t>
  </si>
  <si>
    <t xml:space="preserve">Alimente für die Person in Ausbildung müssen unten im Budget der PIA als Einnahmen angeben werden. </t>
  </si>
  <si>
    <t>Total anrechenbare Einnahmen</t>
  </si>
  <si>
    <t>Schritt 3 - Familienbudget: Ausgaben Eltern der Person in Ausbildung</t>
  </si>
  <si>
    <t>Ausgaben</t>
  </si>
  <si>
    <t>Grundbedarf für Lebensunterhalt</t>
  </si>
  <si>
    <t>Unterhaltsbeiträge an den geschiedenen/getrennt lebenden Ehegatten/Partn.</t>
  </si>
  <si>
    <t>Steuerveranlagung Position 254</t>
  </si>
  <si>
    <t>Unterhaltsbeiträge/Alimente an minderjährige Kinder</t>
  </si>
  <si>
    <t>Steuerveranlagung Position 255</t>
  </si>
  <si>
    <t>Rentenleistungen/dauernde Lasten</t>
  </si>
  <si>
    <t>Steuerveranlagung Position 256</t>
  </si>
  <si>
    <t>Wohnrecht</t>
  </si>
  <si>
    <t>Steuerveranlagung Position 258</t>
  </si>
  <si>
    <t>Wohnkosten (inkl. Nebenkosten)</t>
  </si>
  <si>
    <t>Gesundheitskosten</t>
  </si>
  <si>
    <t>IPV (Prämienverbilligung)</t>
  </si>
  <si>
    <t>Krankheits-, Unfall- und behinderungsbedingte Kosten</t>
  </si>
  <si>
    <t>Steuerveranlagung Position 320</t>
  </si>
  <si>
    <t>Kantons-, Gemeinde- und Bundessteuern</t>
  </si>
  <si>
    <t>Total Berufsauslagen Einzelperson/Ehemann/Partner</t>
  </si>
  <si>
    <t>Steuerveranlagung Position 238</t>
  </si>
  <si>
    <t>Total Berufsauslagen Ehefrau/Partner</t>
  </si>
  <si>
    <t>Steuerveranlagung Position 239</t>
  </si>
  <si>
    <t>Weitere Ausgaben</t>
  </si>
  <si>
    <t>Total anrechenbare Ausgaben</t>
  </si>
  <si>
    <t>Schritt 4 - Familienbudget: zumutbare Elternleistung bestimmen</t>
  </si>
  <si>
    <t>Freibeträge</t>
  </si>
  <si>
    <t>Einnahmeüberschuss</t>
  </si>
  <si>
    <t>Freibetrag Pauschal</t>
  </si>
  <si>
    <t>Pauschalbetrag</t>
  </si>
  <si>
    <t>Pauschalbetrag pro unterhaltspfichtigem Kind 4'000.-</t>
  </si>
  <si>
    <t>Zwischenresultat nach Freibeträge</t>
  </si>
  <si>
    <t>45% Minderung des Zwischenresultates</t>
  </si>
  <si>
    <t>zumutbare Elternleistung</t>
  </si>
  <si>
    <t>Bei Fehlbetrag max. -5'000.- für Ehepaare und max. -6'000.- bei alleinerziehendem Elternteil</t>
  </si>
  <si>
    <t>Schritt 5 - Budget der Person in Ausbildung: Basisinformationen zum Haushalt</t>
  </si>
  <si>
    <t>Ausbildungsstufe der PIA</t>
  </si>
  <si>
    <t>Dauer der Ausbildung in Jahren</t>
  </si>
  <si>
    <t>Anzahl Wochentage mit auswärtiger Verpflegung</t>
  </si>
  <si>
    <t>Alleinerziehend (wenn eigene Kinder)</t>
  </si>
  <si>
    <t>Anzahl eigene Kinder</t>
  </si>
  <si>
    <t>Gesuchstellende Person, allfälliger (Ehe)-Partner im gleichen Haushalt mit Kindern sowie eigene Kinder</t>
  </si>
  <si>
    <t>Prämienregion der Person in Ausbildung, sofern nicht im Elternhaushalt wohnhaft (zivilrechtlicher Wohnsitz)</t>
  </si>
  <si>
    <t>Schritt 6 - Budget der Person in Ausbildung: Einnahmen</t>
  </si>
  <si>
    <t>Eigenes Einkommen</t>
  </si>
  <si>
    <t>Einkommen Ehepartner/Partner mit gemeinsamen Kindern und gemeinsamen Haushalt</t>
  </si>
  <si>
    <t>Mindesterwerb (falls kein Einkommen)</t>
  </si>
  <si>
    <t>Sek. II: 800.-, Tertiär: 3'500.- (Fehlender Betrag zwischen eigenem Einkommen und Mindesterwerb)</t>
  </si>
  <si>
    <t>Unterhaltsbeiträge, Alimente, übrige Einkünfte von PIA und deren Kinder</t>
  </si>
  <si>
    <t>Weitere Einkünfte</t>
  </si>
  <si>
    <t>Vermögen vor Freibetrag</t>
  </si>
  <si>
    <t>Freibetrag für weitere Familienmitglieder</t>
  </si>
  <si>
    <t>Anrechenbares Vermögen</t>
  </si>
  <si>
    <t>Anrechenbarer Vermögensverzehr</t>
  </si>
  <si>
    <t>Anrechenbare elterliche Leistung</t>
  </si>
  <si>
    <t>Schritt 7 - Budget der Person in Ausbildung: Ausgaben</t>
  </si>
  <si>
    <t>Lebens-
haltungs-
kosten</t>
  </si>
  <si>
    <t>Grundbedarf Lebensunterhalt</t>
  </si>
  <si>
    <t>Wohnkosten</t>
  </si>
  <si>
    <t>Beitrag an Lebenshaltungskosten bei Wohnort im Elternhaushalt (negativer Elternbeitrag)</t>
  </si>
  <si>
    <t>Fremdbetreuung</t>
  </si>
  <si>
    <t>Unterhaltsbeiträge/Alimente für eigene Kinder (nicht bei PIA wohnend)</t>
  </si>
  <si>
    <t>auswärtige Verpflegung</t>
  </si>
  <si>
    <t>Ausbildungs-
kosten</t>
  </si>
  <si>
    <t>Schulgelder, Gebühren und Schulmaterial</t>
  </si>
  <si>
    <t>Fahrkosten</t>
  </si>
  <si>
    <t>günstigstes Abonnement öffentliche Verkehrsmittel</t>
  </si>
  <si>
    <t>Weitere effektive Kosten</t>
  </si>
  <si>
    <t>Schritt 8 - Ausbildungsbeiträge berechnen</t>
  </si>
  <si>
    <t>Ausbildungs- beiträge</t>
  </si>
  <si>
    <t>Einnahmeüberschuss/Fehlbetrag</t>
  </si>
  <si>
    <t>Total Bedarf</t>
  </si>
  <si>
    <t>Maximalbetrag Stipendien</t>
  </si>
  <si>
    <t>ausgenommen Brückenangebot: Fr. 7'000</t>
  </si>
  <si>
    <t>Stipendium errechnet</t>
  </si>
  <si>
    <t xml:space="preserve">Deckungslücke Stipendium (nur auf Sekundarstufe II)
</t>
  </si>
  <si>
    <t>Fr. 5'000 Maximum</t>
  </si>
  <si>
    <t>Entscheid: Wird Deckungslücke finanziert?</t>
  </si>
  <si>
    <t>nein</t>
  </si>
  <si>
    <t>Zulässige Werte: ja oder nein, gemäss § 28 Abs. 3</t>
  </si>
  <si>
    <t>Manuelle Korrektur Stipendium</t>
  </si>
  <si>
    <t>Höchstansatz kann überschritten werden (in begründeten Fällen)</t>
  </si>
  <si>
    <t>Berechnete Stipendien (ohne Gewähr)</t>
  </si>
  <si>
    <t>Hinweis: für Zweitausbildungen werden allfällige Ausbildungsbeiträge in Form von Darlehen gewährt.</t>
  </si>
  <si>
    <t>Darlehen errechnet (Höchstansatz)</t>
  </si>
  <si>
    <t>Darlehen errechnet (in begründeten Fällen)</t>
  </si>
  <si>
    <t>Persönliches Gespräch StipV § 30</t>
  </si>
  <si>
    <t>Begründeter Fall wird automatisch ermittelt. Im Prognoserechner nur angezeigt bis Höchstansatz.</t>
  </si>
  <si>
    <t>Manuelle Korrektur Darlehen</t>
  </si>
  <si>
    <t>Berechnetes Darlehen (ohne Gewähr)</t>
  </si>
  <si>
    <t>Fr. 15'000 Maximum</t>
  </si>
  <si>
    <t>Anleitung und Bemerkungen</t>
  </si>
  <si>
    <t>1) Wählen Sie unten das für Sie zutreffende Register aus</t>
  </si>
  <si>
    <t>- Eltern sind verheiratet</t>
  </si>
  <si>
    <t>- ein Elternteil leistet Alimente</t>
  </si>
  <si>
    <t>- ein Elternteil ist verstorben oder unbekannt</t>
  </si>
  <si>
    <t>- Eltern sind getrennt/geschieden und Sie erhalten keine Alimente</t>
  </si>
  <si>
    <t>Schritt 1 - Familienbudget: Basisinformationen Eltern der Person in Ausbildung</t>
  </si>
  <si>
    <t>Elternteil 1</t>
  </si>
  <si>
    <t>Elternteil 2</t>
  </si>
  <si>
    <t>Ihre Angaben in grün</t>
  </si>
  <si>
    <t>Alimente und weitere Abzüge</t>
  </si>
  <si>
    <t>Berechnung Elternleitung 1</t>
  </si>
  <si>
    <t>Berechnung Elternleitung 2</t>
  </si>
  <si>
    <t>Pauschalbetrag Fr. 24'000 wird auf zwei Haushalte aufgeteilt</t>
  </si>
  <si>
    <t>Pauschalbetrag pro Kind Fr. 4'000 pro Kind wird auf zwei Haushalte aufgeteilt</t>
  </si>
  <si>
    <t>Wert von oben übernommen</t>
  </si>
  <si>
    <t>Anrechenbare elterliche Leistung pro Elternteil</t>
  </si>
  <si>
    <r>
      <t xml:space="preserve">Anrechenbare elterliche Leistung </t>
    </r>
    <r>
      <rPr>
        <u/>
        <sz val="11"/>
        <color theme="1"/>
        <rFont val="Arial"/>
        <family val="2"/>
      </rPr>
      <t>gesamt</t>
    </r>
  </si>
  <si>
    <t>Alleinerziehend</t>
  </si>
  <si>
    <r>
      <t xml:space="preserve">Einkommen Ehepartner oder Partner mit </t>
    </r>
    <r>
      <rPr>
        <sz val="11"/>
        <color theme="1"/>
        <rFont val="Arial"/>
        <family val="2"/>
      </rPr>
      <t>gemeinsamen Kindern und gemeinsamen Haushalt</t>
    </r>
  </si>
  <si>
    <t xml:space="preserve">Deckungslücke Stipendium (nur auf Sekundarstufe II)
</t>
  </si>
  <si>
    <t xml:space="preserve">Darlehen errechnet (in begründeten Fällen)
</t>
  </si>
  <si>
    <t>Ihre Angaben in orange</t>
  </si>
  <si>
    <t>Berechnung Elternleistung</t>
  </si>
  <si>
    <t>ja</t>
  </si>
  <si>
    <t>Sekundarstufe</t>
  </si>
  <si>
    <t>Tertiärstufe</t>
  </si>
  <si>
    <t>Weiterbildung</t>
  </si>
  <si>
    <t>Dropdown (Auswahlmenü) im gelben Feld</t>
  </si>
  <si>
    <t>Vollzeitschule Sek II</t>
  </si>
  <si>
    <t>Lehre</t>
  </si>
  <si>
    <t>Lehre mit BM</t>
  </si>
  <si>
    <t>Brückenangebote</t>
  </si>
  <si>
    <t>Dropdown (Auswahlmenü) im gelben Feld - max. 5 Tage / nur wenn wohnhaft bei Eltern</t>
  </si>
  <si>
    <t>Total Vermögen (vor Freibetrag)</t>
  </si>
  <si>
    <r>
      <t>Dropdown (Auswahlmenü) im gelben Feld:</t>
    </r>
    <r>
      <rPr>
        <b/>
        <sz val="11"/>
        <rFont val="Arial"/>
        <family val="2"/>
      </rPr>
      <t xml:space="preserve">
Prämienregion 1</t>
    </r>
    <r>
      <rPr>
        <sz val="11"/>
        <rFont val="Arial"/>
        <family val="2"/>
      </rPr>
      <t xml:space="preserve"> (Ebikon, Emmen, Horw, Kriens, Luzern); </t>
    </r>
    <r>
      <rPr>
        <b/>
        <sz val="11"/>
        <rFont val="Arial"/>
        <family val="2"/>
      </rPr>
      <t>Prämienregion 2</t>
    </r>
    <r>
      <rPr>
        <sz val="11"/>
        <rFont val="Arial"/>
        <family val="2"/>
      </rPr>
      <t xml:space="preserve"> (Adligenswil, Buchrain, Dierikon, Eich, Malters, Meggen, Meierskappel, Neuenkirch, Nottwil, Oberkirch, Root, Rothenburg, Ruswil, Schenkon, Sempach, Sursee, Udligenswil, Werthenstein, Wolhusen </t>
    </r>
    <r>
      <rPr>
        <b/>
        <sz val="11"/>
        <rFont val="Arial"/>
        <family val="2"/>
      </rPr>
      <t>und alle ausserkantonalen Gemeinden</t>
    </r>
    <r>
      <rPr>
        <sz val="11"/>
        <rFont val="Arial"/>
        <family val="2"/>
      </rPr>
      <t xml:space="preserve">); </t>
    </r>
    <r>
      <rPr>
        <b/>
        <sz val="11"/>
        <rFont val="Arial"/>
        <family val="2"/>
      </rPr>
      <t>Prämienregion 3</t>
    </r>
    <r>
      <rPr>
        <sz val="11"/>
        <rFont val="Arial"/>
        <family val="2"/>
      </rPr>
      <t xml:space="preserve"> (übrige Gemeinden im Kanton Luzern)</t>
    </r>
  </si>
  <si>
    <t>Tertiär B / Weiterbildung</t>
  </si>
  <si>
    <t>Tertiär A</t>
  </si>
  <si>
    <t>Schulgelder, Gebühren und Schulmaterial Pauschal</t>
  </si>
  <si>
    <t>Dropdown (Auswahlmenü) im gelben Feld 
Erfassen Sie Ihre Ausbildung; es bestehen Pauschalbeträge</t>
  </si>
  <si>
    <r>
      <t xml:space="preserve">effektive Schulgelder,Gebühren, Schulmaterial pro Jahr </t>
    </r>
    <r>
      <rPr>
        <sz val="11"/>
        <color theme="1"/>
        <rFont val="Arial"/>
        <family val="2"/>
      </rPr>
      <t>bei Teritär B / Weiterbildung</t>
    </r>
  </si>
  <si>
    <t>Kosten werden nur bei Teritär B / Weiterbildung berücksichtigt. Angaben bei anderen Ausbildungen verfälschen die Berechnung.</t>
  </si>
  <si>
    <t>effektive Schulgelder,Gebühren, Schulmaterial pro Jahr bei Teritär B / Weiterbildung</t>
  </si>
  <si>
    <r>
      <t>Dropdown (Auswahlmenü) im gelben Feld</t>
    </r>
    <r>
      <rPr>
        <b/>
        <sz val="11"/>
        <color theme="1"/>
        <rFont val="Arial"/>
        <family val="2"/>
      </rPr>
      <t xml:space="preserve">
Prämienregion 1</t>
    </r>
    <r>
      <rPr>
        <sz val="11"/>
        <color theme="1"/>
        <rFont val="Arial"/>
        <family val="2"/>
      </rPr>
      <t xml:space="preserve"> (Ebikon, Emmen, Horw, Kriens, Luzern); </t>
    </r>
    <r>
      <rPr>
        <b/>
        <sz val="11"/>
        <color theme="1"/>
        <rFont val="Arial"/>
        <family val="2"/>
      </rPr>
      <t>Prämienregion 2</t>
    </r>
    <r>
      <rPr>
        <sz val="11"/>
        <color theme="1"/>
        <rFont val="Arial"/>
        <family val="2"/>
      </rPr>
      <t xml:space="preserve"> (Adligenswil, Buchrain, Dierikon, Eich, Malters, Meggen, Meierskappel, Neuenkirch, Nottwil, Oberkirch, Root, Rothenburg, Ruswil, Schenkon, Sempach, Sursee, Udligenswil, Werthenstein, Wolhusen </t>
    </r>
    <r>
      <rPr>
        <b/>
        <sz val="11"/>
        <color theme="1"/>
        <rFont val="Arial"/>
        <family val="2"/>
      </rPr>
      <t>und alle ausserkantonalen Gemeinden</t>
    </r>
    <r>
      <rPr>
        <sz val="11"/>
        <color theme="1"/>
        <rFont val="Arial"/>
        <family val="2"/>
      </rPr>
      <t xml:space="preserve">); </t>
    </r>
    <r>
      <rPr>
        <b/>
        <sz val="11"/>
        <color theme="1"/>
        <rFont val="Arial"/>
        <family val="2"/>
      </rPr>
      <t>Prämienregion 3</t>
    </r>
    <r>
      <rPr>
        <sz val="11"/>
        <color theme="1"/>
        <rFont val="Arial"/>
        <family val="2"/>
      </rPr>
      <t xml:space="preserve"> (übrige Gemeinden im Kanton Luzern)</t>
    </r>
  </si>
  <si>
    <r>
      <t xml:space="preserve">Dropdown (Auswahlmenü) im grünen </t>
    </r>
    <r>
      <rPr>
        <u/>
        <sz val="11"/>
        <color theme="1"/>
        <rFont val="Arial"/>
        <family val="2"/>
      </rPr>
      <t>und</t>
    </r>
    <r>
      <rPr>
        <sz val="11"/>
        <color theme="1"/>
        <rFont val="Arial"/>
        <family val="2"/>
      </rPr>
      <t xml:space="preserve"> orangen Feld / Ein WG-Zimmer am Studienort gilt als eigener Haushalt und die Frage muss mit "nein" beantwortet werden</t>
    </r>
  </si>
  <si>
    <t>SRL Nr. 575a - Verordnung zum Gesetz über Ausbildungsbeiträge (Stipendienverordnung)</t>
  </si>
  <si>
    <t>SRL Nr. 575 - Gesetz über Ausbildungsbeiträge (Stipendiengesetz)</t>
  </si>
  <si>
    <t>2) Füllen Sie die markierten Felder im zutreffenden Register aus. Lesen Sie die dazugehörigen "Bemerkungen". Die Angaben der Person in Ausbildung beziehen sich immer auf das betreffende Ausbildungsjahr.</t>
  </si>
  <si>
    <t>Beachten Sie, dass die berechneten Ausbildungsbeiträge unverbindlich sind und nur als Anhaltspunkt dienen. Das Ergebnis stützt sich auf Ihre Angaben und hat für die Fachstelle Stipendien des Kantons Luzern keine Verpflichtung zur Folge.</t>
  </si>
  <si>
    <t>- Eltern sind unverheiratet, leben aber im gemeinsamen Haushalt</t>
  </si>
  <si>
    <t xml:space="preserve">    Ein Elternbudget</t>
  </si>
  <si>
    <t xml:space="preserve">    Zwei Elternbudget</t>
  </si>
  <si>
    <t>Gesetzliche Grundlage</t>
  </si>
  <si>
    <t>Dropdown (Auswahlmenü) im gelben Feld / Ein WG-Zimmer am Studienort gilt als eigener Haushalt und die Frage muss mit "nein" beantwortet werden.</t>
  </si>
  <si>
    <t xml:space="preserve">Eltern und alle im gleichen Haushalt wohnenden unterhaltspflichtigen und in Erstausbildung (bis Masterabschluss) stehenden Kinder inkl. Person in Ausbildung, falls im Elternhaushalt wohnend
</t>
  </si>
  <si>
    <t>Weitere Einkünfte (z.B. Ergänzungsleistungen)</t>
  </si>
  <si>
    <t>Steuerveranlagung Position 282 / Hinweis maximal Fr. 20'000.- für Positionen 280 und 282</t>
  </si>
  <si>
    <t>Steuerveranlagung Position 470 (10% vom Vermögen werden zu den Einnahmen gerechnet)</t>
  </si>
  <si>
    <t>gem. defintiven Steuerrechnungen</t>
  </si>
  <si>
    <r>
      <t xml:space="preserve">Dropdown (Auswahlmenü) im grünen </t>
    </r>
    <r>
      <rPr>
        <u/>
        <sz val="11"/>
        <rFont val="Arial"/>
        <family val="2"/>
      </rPr>
      <t>und</t>
    </r>
    <r>
      <rPr>
        <sz val="11"/>
        <rFont val="Arial"/>
        <family val="2"/>
      </rPr>
      <t xml:space="preserve"> orangen Feld </t>
    </r>
    <r>
      <rPr>
        <b/>
        <sz val="11"/>
        <rFont val="Arial"/>
        <family val="2"/>
      </rPr>
      <t xml:space="preserve">
Prämienregion 1</t>
    </r>
    <r>
      <rPr>
        <sz val="11"/>
        <rFont val="Arial"/>
        <family val="2"/>
      </rPr>
      <t xml:space="preserve"> (Ebikon, Emmen, Horw, Kriens, Luzern); </t>
    </r>
    <r>
      <rPr>
        <b/>
        <sz val="11"/>
        <rFont val="Arial"/>
        <family val="2"/>
      </rPr>
      <t>Prämienregion 2</t>
    </r>
    <r>
      <rPr>
        <sz val="11"/>
        <rFont val="Arial"/>
        <family val="2"/>
      </rPr>
      <t xml:space="preserve"> (Adligenswil, Buchrain, Dierikon, Eich, Malters, Meggen, Meierskappel, Neuenkirch, Nottwil, Oberkirch, Root, Rothenburg, Ruswil, Schenkon, Sempach, Sursee, Udligenswil, Werthenstein, Wolhusen </t>
    </r>
    <r>
      <rPr>
        <b/>
        <sz val="11"/>
        <rFont val="Arial"/>
        <family val="2"/>
      </rPr>
      <t>und alle ausserkantonalen Gemeinden</t>
    </r>
    <r>
      <rPr>
        <sz val="11"/>
        <rFont val="Arial"/>
        <family val="2"/>
      </rPr>
      <t xml:space="preserve">); </t>
    </r>
    <r>
      <rPr>
        <b/>
        <sz val="11"/>
        <rFont val="Arial"/>
        <family val="2"/>
      </rPr>
      <t>Prämienregion 3</t>
    </r>
    <r>
      <rPr>
        <sz val="11"/>
        <rFont val="Arial"/>
        <family val="2"/>
      </rPr>
      <t xml:space="preserve"> (übrige Gemeinden im Kanton Luzern)</t>
    </r>
  </si>
  <si>
    <t>Diese Zahl ergibt sich aus der Gegenüberstellung der anrechenbaren Einnahmen und anrechenbaren Ausgaben des Familenbudgets.</t>
  </si>
  <si>
    <t>Pauschaler Freibetrag</t>
  </si>
  <si>
    <t>Freibetrag unterhaltspflichtige Kinder</t>
  </si>
  <si>
    <t>Einnahmeüberschuss/Fehlbetrag nach Freibetrag</t>
  </si>
  <si>
    <t>Aufteilung Einnahmeüberschuss/Fehlbetrag nach Freibetrag auf die in Ausbildung stehenden Kinder</t>
  </si>
  <si>
    <t>80% des Einkommens werden angerechnet</t>
  </si>
  <si>
    <t>50% des Einkommens werden angerechnet</t>
  </si>
  <si>
    <t>Wird auf Fr. 100.- gerundet und muss mindestens Fr. 500.- betragen (sonst Anspruch Fr. 0.-)</t>
  </si>
  <si>
    <t>Total anrechenbare Einnahmen und Total anrechenbare Ausgaben der Person in Ausbildung wurden gegenüber gestellt.</t>
  </si>
  <si>
    <t>Wohnt die Person in Ausbildung (PIA) im Haushalt dieses Elternteils?</t>
  </si>
  <si>
    <t xml:space="preserve">Steuerveranlagung Position 199 / Steuerabzüge für Unterhalt von selbstgenutzten Immobilien | Position 190.1/2/3 zu Position 199 addieren
Quellensteuerpflichtige: 75% vom Bruttogehalt </t>
  </si>
  <si>
    <t>Diese Zahl ergibt sich aus der Gegenüberstellung der anrechenbaren Einnahmen und anrechenbaren Ausgaben der Familienbudgets.</t>
  </si>
  <si>
    <t>Aufteilung Einnahmeüberschuss/Fehlbetrag nach Freibetrag auf die in Ausbildung stehenden Kinder. Kann negativ sein, wenn PIA im Haushalt des Elternteils wohnt, jedoch höchstens -6'000.-</t>
  </si>
  <si>
    <t>Berechneter Wert wird unten weiter verwendet: Summe der beiden Elternteile.</t>
  </si>
  <si>
    <t>Renten und Ergänzungsleistungen</t>
  </si>
  <si>
    <t>Wert von oben, nur wenn im Elternhaushalt wohnhaft</t>
  </si>
  <si>
    <t>Total anrechenbare Einnahmen und Total anrechenbare Ausgaben der Person in Ausbildung wurden gegenüber gestellt</t>
  </si>
  <si>
    <t>Anzahl Personen im Elternhaushalt mit Jahrgang 1998 und älter</t>
  </si>
  <si>
    <t>Anzahl Personen im Elternhaushalt mit Jahrgang 1999-2005</t>
  </si>
  <si>
    <t>Anzahl Personen im Elternhaushalt mit Jahrgang 2006 und jünger</t>
  </si>
  <si>
    <t>Kantonale Richtprämien 2024</t>
  </si>
  <si>
    <t>gem. Verfügung über individuelle Prämienverbilligung für das Jahr 2024 &gt; nur erfassen, wenn im eigenen Haushalt wohnhaft</t>
  </si>
  <si>
    <t>gem. Verfügung über individuelle Prämienverbilligung für das Jahr 2024 für alle im Haushalt lebenden Personen</t>
  </si>
  <si>
    <t>Anzahl Personen im eigenen Haushalt der PIA mit Jahrgang 1998 und älter</t>
  </si>
  <si>
    <t>Anzahl Personen im eigenen Haushalt der PIA mit Jahrgang 1999-2005</t>
  </si>
  <si>
    <t>Anzahl Personen im eigenen Haushalt der PIA mit Jahrgang 2006 und jünger</t>
  </si>
  <si>
    <t>Anzahl Personen im Haushalt dieses Elternteils mit Jahrgang 1998 und älter</t>
  </si>
  <si>
    <t>Anzahl Personen im Haushalt dieses Elternteils mit Jahrgang 2006 und jünger</t>
  </si>
  <si>
    <t>Anzahl Personen im Haushalt dieses Elternteils mit Jahrgang 1999-2005</t>
  </si>
  <si>
    <t xml:space="preserve">Kantonale Richtprämien 2024 </t>
  </si>
  <si>
    <t>Stipendienrechner 2024/25 Kanton Luzern</t>
  </si>
  <si>
    <r>
      <t xml:space="preserve">Dieser Rechner gibt Ihnen einen Anhaltspunkt, ob Chancen auf Stipendien und/oder Darlehen bestehen.
Die Berechnung ist </t>
    </r>
    <r>
      <rPr>
        <b/>
        <sz val="11"/>
        <color theme="1"/>
        <rFont val="Arial"/>
        <family val="2"/>
      </rPr>
      <t>ohne Gewähr</t>
    </r>
    <r>
      <rPr>
        <sz val="11"/>
        <color theme="1"/>
        <rFont val="Arial"/>
        <family val="2"/>
      </rPr>
      <t xml:space="preserve"> und von Ihren Angaben abhängig.</t>
    </r>
  </si>
  <si>
    <t>Berechnung 2024/25 - Ein Elternbudget</t>
  </si>
  <si>
    <t>Berechnung 2024/25 - Zwei Elternbudget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</si>
</sst>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44" formatCode="_ &quot;CHF&quot;\ * #,##0.00_ ;_ &quot;CHF&quot;\ * \-#,##0.00_ ;_ &quot;CHF&quot;\ * &quot;-&quot;??_ ;_ @_ "/>
  </numFmts>
  <fonts count="18" x14ac:knownFonts="1">
    <font>
      <sz val="11"/>
      <color theme="1"/>
      <name val="Arial"/>
      <family val="2"/>
    </font>
    <font>
      <sz val="11"/>
      <color rgb="FFFF0000"/>
      <name val="Arial"/>
      <family val="2"/>
    </font>
    <font>
      <b/>
      <sz val="11"/>
      <color theme="1"/>
      <name val="Arial"/>
      <family val="2"/>
    </font>
    <font>
      <b/>
      <sz val="16"/>
      <color theme="1"/>
      <name val="Arial"/>
      <family val="2"/>
    </font>
    <font>
      <sz val="16"/>
      <color theme="1"/>
      <name val="Arial"/>
      <family val="2"/>
    </font>
    <font>
      <sz val="11"/>
      <color rgb="FF00B050"/>
      <name val="Arial"/>
      <family val="2"/>
    </font>
    <font>
      <sz val="11"/>
      <color rgb="FF00B0F0"/>
      <name val="Arial"/>
      <family val="2"/>
    </font>
    <font>
      <sz val="11"/>
      <color rgb="FFFF5050"/>
      <name val="Arial"/>
      <family val="2"/>
    </font>
    <font>
      <b/>
      <sz val="11"/>
      <name val="Arial"/>
      <family val="2"/>
    </font>
    <font>
      <sz val="11"/>
      <name val="Arial"/>
      <family val="2"/>
    </font>
    <font>
      <i/>
      <sz val="11"/>
      <color theme="1"/>
      <name val="Arial"/>
      <family val="2"/>
    </font>
    <font>
      <sz val="10"/>
      <color theme="1"/>
      <name val="Arial"/>
      <family val="2"/>
    </font>
    <font>
      <sz val="11"/>
      <color theme="4"/>
      <name val="Arial"/>
      <family val="2"/>
    </font>
    <font>
      <b/>
      <i/>
      <sz val="11"/>
      <color theme="1"/>
      <name val="Arial"/>
      <family val="2"/>
    </font>
    <font>
      <strike/>
      <sz val="11"/>
      <color theme="1"/>
      <name val="Arial"/>
      <family val="2"/>
    </font>
    <font>
      <u/>
      <sz val="11"/>
      <color theme="1"/>
      <name val="Arial"/>
      <family val="2"/>
    </font>
    <font>
      <b/>
      <sz val="11"/>
      <color rgb="FFFF0000"/>
      <name val="Arial"/>
      <family val="2"/>
    </font>
    <font>
      <u/>
      <sz val="11"/>
      <name val="Arial"/>
      <family val="2"/>
    </font>
  </fonts>
  <fills count="13">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9"/>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C198E0"/>
        <bgColor indexed="64"/>
      </patternFill>
    </fill>
  </fills>
  <borders count="43">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8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1" fillId="0" borderId="0" xfId="0" applyFont="1"/>
    <xf numFmtId="0" fontId="7" fillId="0" borderId="0" xfId="0" applyFont="1"/>
    <xf numFmtId="0" fontId="0" fillId="0" borderId="0" xfId="0" applyAlignment="1">
      <alignment horizontal="left"/>
    </xf>
    <xf numFmtId="41" fontId="0" fillId="2" borderId="4" xfId="0" applyNumberFormat="1" applyFill="1" applyBorder="1" applyAlignment="1" applyProtection="1">
      <alignment horizontal="right"/>
      <protection locked="0"/>
    </xf>
    <xf numFmtId="0" fontId="5" fillId="0" borderId="0" xfId="0" applyFont="1" applyAlignment="1">
      <alignment horizontal="left"/>
    </xf>
    <xf numFmtId="41" fontId="0" fillId="2" borderId="8" xfId="0" applyNumberFormat="1" applyFill="1" applyBorder="1" applyAlignment="1" applyProtection="1">
      <alignment horizontal="right" vertical="top"/>
      <protection locked="0"/>
    </xf>
    <xf numFmtId="0" fontId="5" fillId="0" borderId="0" xfId="0" applyFont="1" applyAlignment="1">
      <alignment horizontal="left" wrapText="1"/>
    </xf>
    <xf numFmtId="41" fontId="0" fillId="2" borderId="4" xfId="0" applyNumberFormat="1" applyFill="1" applyBorder="1" applyProtection="1">
      <protection locked="0"/>
    </xf>
    <xf numFmtId="41" fontId="0" fillId="2" borderId="12" xfId="0" applyNumberFormat="1" applyFill="1" applyBorder="1" applyProtection="1">
      <protection locked="0"/>
    </xf>
    <xf numFmtId="41" fontId="0" fillId="2" borderId="8" xfId="0" applyNumberFormat="1" applyFill="1" applyBorder="1" applyAlignment="1" applyProtection="1">
      <alignment vertical="top"/>
      <protection locked="0"/>
    </xf>
    <xf numFmtId="41" fontId="0" fillId="2" borderId="16" xfId="0" applyNumberFormat="1" applyFill="1" applyBorder="1" applyAlignment="1" applyProtection="1">
      <alignment vertical="top"/>
      <protection locked="0"/>
    </xf>
    <xf numFmtId="0" fontId="5" fillId="0" borderId="0" xfId="0" applyFont="1" applyAlignment="1">
      <alignment horizontal="left" vertical="top" wrapText="1"/>
    </xf>
    <xf numFmtId="0" fontId="5" fillId="0" borderId="0" xfId="0" applyFont="1" applyAlignment="1">
      <alignment vertical="top" wrapText="1"/>
    </xf>
    <xf numFmtId="41" fontId="0" fillId="2" borderId="4" xfId="0" applyNumberFormat="1" applyFill="1" applyBorder="1" applyAlignment="1" applyProtection="1">
      <alignment vertical="top"/>
      <protection locked="0"/>
    </xf>
    <xf numFmtId="41" fontId="0" fillId="2" borderId="12" xfId="0" applyNumberFormat="1" applyFill="1" applyBorder="1" applyAlignment="1" applyProtection="1">
      <alignment vertical="top"/>
      <protection locked="0"/>
    </xf>
    <xf numFmtId="0" fontId="0" fillId="0" borderId="0" xfId="0" applyFill="1"/>
    <xf numFmtId="0" fontId="0" fillId="0" borderId="0" xfId="0" applyBorder="1"/>
    <xf numFmtId="41" fontId="1" fillId="0" borderId="0" xfId="0" applyNumberFormat="1" applyFont="1"/>
    <xf numFmtId="41" fontId="0" fillId="2" borderId="12" xfId="0" applyNumberFormat="1" applyFill="1" applyBorder="1" applyAlignment="1" applyProtection="1">
      <alignment horizontal="right"/>
      <protection locked="0"/>
    </xf>
    <xf numFmtId="41" fontId="0" fillId="2" borderId="8" xfId="0" applyNumberFormat="1" applyFill="1" applyBorder="1" applyAlignment="1" applyProtection="1">
      <alignment horizontal="right"/>
      <protection locked="0"/>
    </xf>
    <xf numFmtId="0" fontId="5" fillId="0" borderId="0" xfId="0" applyFont="1" applyFill="1" applyBorder="1"/>
    <xf numFmtId="41" fontId="0" fillId="2" borderId="4" xfId="0" applyNumberFormat="1" applyFill="1" applyBorder="1" applyAlignment="1" applyProtection="1">
      <alignment horizontal="right" vertical="top"/>
      <protection locked="0"/>
    </xf>
    <xf numFmtId="0" fontId="1" fillId="0" borderId="0" xfId="0" applyFont="1" applyBorder="1"/>
    <xf numFmtId="41" fontId="0" fillId="2" borderId="12" xfId="0" applyNumberFormat="1" applyFill="1" applyBorder="1" applyAlignment="1" applyProtection="1">
      <alignment horizontal="right" vertical="top"/>
      <protection locked="0"/>
    </xf>
    <xf numFmtId="0" fontId="5" fillId="0" borderId="0" xfId="0" applyFont="1" applyBorder="1"/>
    <xf numFmtId="0" fontId="5" fillId="0" borderId="0" xfId="0" applyFont="1" applyBorder="1" applyAlignment="1">
      <alignment horizontal="left"/>
    </xf>
    <xf numFmtId="41" fontId="0" fillId="2" borderId="16" xfId="0" applyNumberFormat="1" applyFill="1" applyBorder="1" applyAlignment="1" applyProtection="1">
      <alignment horizontal="right" vertical="top"/>
      <protection locked="0"/>
    </xf>
    <xf numFmtId="0" fontId="9" fillId="0" borderId="0" xfId="0" applyFont="1"/>
    <xf numFmtId="0" fontId="0" fillId="0" borderId="0" xfId="0" applyFont="1" applyFill="1" applyBorder="1" applyAlignment="1">
      <alignment vertical="top" wrapText="1"/>
    </xf>
    <xf numFmtId="9" fontId="6" fillId="0" borderId="0" xfId="0" applyNumberFormat="1" applyFont="1"/>
    <xf numFmtId="0" fontId="1" fillId="0" borderId="0" xfId="0" applyFont="1" applyFill="1" applyBorder="1"/>
    <xf numFmtId="0" fontId="1" fillId="0" borderId="0" xfId="0" applyFont="1" applyAlignment="1">
      <alignment vertical="top" wrapText="1"/>
    </xf>
    <xf numFmtId="0" fontId="3" fillId="6" borderId="0" xfId="0" applyFont="1" applyFill="1"/>
    <xf numFmtId="0" fontId="0" fillId="6" borderId="0" xfId="0" applyFill="1"/>
    <xf numFmtId="0" fontId="2" fillId="6" borderId="0" xfId="0" applyFont="1" applyFill="1"/>
    <xf numFmtId="0" fontId="0" fillId="6" borderId="0" xfId="0" quotePrefix="1" applyFill="1"/>
    <xf numFmtId="0" fontId="0" fillId="0" borderId="0" xfId="0" applyBorder="1" applyAlignment="1">
      <alignment wrapText="1"/>
    </xf>
    <xf numFmtId="0" fontId="0" fillId="0" borderId="0" xfId="0" applyAlignment="1">
      <alignment vertical="center"/>
    </xf>
    <xf numFmtId="41" fontId="0" fillId="10" borderId="16" xfId="0" applyNumberFormat="1" applyFill="1" applyBorder="1" applyAlignment="1" applyProtection="1">
      <alignment horizontal="right"/>
      <protection locked="0"/>
    </xf>
    <xf numFmtId="41" fontId="0" fillId="10" borderId="4" xfId="0" applyNumberFormat="1" applyFill="1" applyBorder="1" applyProtection="1">
      <protection locked="0"/>
    </xf>
    <xf numFmtId="41" fontId="0" fillId="10" borderId="12" xfId="0" applyNumberFormat="1" applyFill="1" applyBorder="1" applyProtection="1">
      <protection locked="0"/>
    </xf>
    <xf numFmtId="41" fontId="0" fillId="10" borderId="8" xfId="0" applyNumberFormat="1" applyFill="1" applyBorder="1" applyAlignment="1" applyProtection="1">
      <alignment vertical="top"/>
      <protection locked="0"/>
    </xf>
    <xf numFmtId="41" fontId="0" fillId="10" borderId="16" xfId="0" applyNumberFormat="1" applyFill="1" applyBorder="1" applyAlignment="1" applyProtection="1">
      <alignment vertical="top"/>
      <protection locked="0"/>
    </xf>
    <xf numFmtId="41" fontId="0" fillId="10" borderId="4" xfId="0" applyNumberFormat="1" applyFill="1" applyBorder="1" applyAlignment="1" applyProtection="1">
      <alignment vertical="top"/>
      <protection locked="0"/>
    </xf>
    <xf numFmtId="41" fontId="0" fillId="10" borderId="12" xfId="0" applyNumberFormat="1" applyFill="1" applyBorder="1" applyAlignment="1" applyProtection="1">
      <alignment vertical="top"/>
      <protection locked="0"/>
    </xf>
    <xf numFmtId="41" fontId="0" fillId="9" borderId="16" xfId="0" applyNumberFormat="1" applyFill="1" applyBorder="1" applyAlignment="1" applyProtection="1">
      <alignment horizontal="right"/>
      <protection locked="0"/>
    </xf>
    <xf numFmtId="41" fontId="0" fillId="9" borderId="4" xfId="0" applyNumberFormat="1" applyFill="1" applyBorder="1" applyProtection="1">
      <protection locked="0"/>
    </xf>
    <xf numFmtId="41" fontId="0" fillId="9" borderId="12" xfId="0" applyNumberFormat="1" applyFill="1" applyBorder="1" applyProtection="1">
      <protection locked="0"/>
    </xf>
    <xf numFmtId="41" fontId="0" fillId="9" borderId="16" xfId="0" applyNumberFormat="1" applyFill="1" applyBorder="1" applyAlignment="1" applyProtection="1">
      <alignment vertical="top"/>
      <protection locked="0"/>
    </xf>
    <xf numFmtId="41" fontId="0" fillId="9" borderId="4" xfId="0" applyNumberFormat="1" applyFill="1" applyBorder="1" applyAlignment="1" applyProtection="1">
      <alignment vertical="top"/>
      <protection locked="0"/>
    </xf>
    <xf numFmtId="41" fontId="0" fillId="9" borderId="12" xfId="0" applyNumberFormat="1" applyFill="1" applyBorder="1" applyAlignment="1" applyProtection="1">
      <alignment vertical="top"/>
      <protection locked="0"/>
    </xf>
    <xf numFmtId="0" fontId="0" fillId="12" borderId="0" xfId="0" applyFill="1"/>
    <xf numFmtId="0" fontId="0" fillId="11" borderId="0" xfId="0" applyFill="1"/>
    <xf numFmtId="41" fontId="0" fillId="2" borderId="40" xfId="0" applyNumberFormat="1" applyFill="1" applyBorder="1" applyAlignment="1" applyProtection="1">
      <alignment horizontal="right"/>
      <protection locked="0"/>
    </xf>
    <xf numFmtId="41" fontId="0" fillId="2" borderId="4" xfId="0" applyNumberFormat="1" applyFill="1" applyBorder="1" applyAlignment="1" applyProtection="1">
      <alignment vertical="top" wrapText="1"/>
      <protection locked="0"/>
    </xf>
    <xf numFmtId="0" fontId="0" fillId="11" borderId="0" xfId="0" quotePrefix="1" applyFill="1"/>
    <xf numFmtId="0" fontId="0" fillId="12" borderId="0" xfId="0" quotePrefix="1" applyFill="1"/>
    <xf numFmtId="41" fontId="9" fillId="2" borderId="4" xfId="0" applyNumberFormat="1" applyFont="1" applyFill="1" applyBorder="1" applyAlignment="1" applyProtection="1">
      <alignment horizontal="right"/>
      <protection locked="0"/>
    </xf>
    <xf numFmtId="41" fontId="9" fillId="2" borderId="12" xfId="0" applyNumberFormat="1" applyFont="1" applyFill="1" applyBorder="1" applyAlignment="1" applyProtection="1">
      <alignment horizontal="right"/>
      <protection locked="0"/>
    </xf>
    <xf numFmtId="41" fontId="9" fillId="2" borderId="8" xfId="0" applyNumberFormat="1" applyFont="1" applyFill="1" applyBorder="1" applyAlignment="1" applyProtection="1">
      <alignment horizontal="right"/>
      <protection locked="0"/>
    </xf>
    <xf numFmtId="41" fontId="9" fillId="2" borderId="4" xfId="0" applyNumberFormat="1" applyFont="1" applyFill="1" applyBorder="1" applyAlignment="1" applyProtection="1">
      <alignment horizontal="right" vertical="top"/>
      <protection locked="0"/>
    </xf>
    <xf numFmtId="41" fontId="9" fillId="2" borderId="12" xfId="0" applyNumberFormat="1" applyFont="1" applyFill="1" applyBorder="1" applyAlignment="1" applyProtection="1">
      <alignment horizontal="right" vertical="top"/>
      <protection locked="0"/>
    </xf>
    <xf numFmtId="41" fontId="9" fillId="2" borderId="8" xfId="0" applyNumberFormat="1" applyFont="1" applyFill="1" applyBorder="1" applyAlignment="1" applyProtection="1">
      <alignment horizontal="right" vertical="top"/>
      <protection locked="0"/>
    </xf>
    <xf numFmtId="41" fontId="9" fillId="2" borderId="16" xfId="0" applyNumberFormat="1" applyFont="1" applyFill="1" applyBorder="1" applyAlignment="1" applyProtection="1">
      <alignment horizontal="right" vertical="top"/>
      <protection locked="0"/>
    </xf>
    <xf numFmtId="41" fontId="9" fillId="2" borderId="4" xfId="0" applyNumberFormat="1" applyFont="1" applyFill="1" applyBorder="1" applyAlignment="1" applyProtection="1">
      <alignment vertical="top"/>
      <protection locked="0"/>
    </xf>
    <xf numFmtId="41" fontId="9" fillId="2" borderId="12" xfId="0" applyNumberFormat="1" applyFont="1" applyFill="1" applyBorder="1" applyAlignment="1" applyProtection="1">
      <alignment vertical="top"/>
      <protection locked="0"/>
    </xf>
    <xf numFmtId="41" fontId="0" fillId="0" borderId="4" xfId="0" applyNumberFormat="1" applyFill="1" applyBorder="1" applyProtection="1"/>
    <xf numFmtId="41" fontId="0" fillId="0" borderId="12" xfId="0" applyNumberFormat="1" applyFill="1" applyBorder="1" applyProtection="1"/>
    <xf numFmtId="41" fontId="0" fillId="0" borderId="8" xfId="0" applyNumberFormat="1" applyBorder="1" applyProtection="1"/>
    <xf numFmtId="41" fontId="0" fillId="0" borderId="4" xfId="0" applyNumberFormat="1" applyBorder="1" applyProtection="1"/>
    <xf numFmtId="41" fontId="0" fillId="0" borderId="8" xfId="0" applyNumberFormat="1" applyBorder="1" applyAlignment="1" applyProtection="1">
      <alignment vertical="top"/>
    </xf>
    <xf numFmtId="41" fontId="0" fillId="0" borderId="16" xfId="0" applyNumberFormat="1" applyFill="1" applyBorder="1" applyAlignment="1" applyProtection="1">
      <alignment vertical="top"/>
    </xf>
    <xf numFmtId="41" fontId="0" fillId="0" borderId="4" xfId="0" applyNumberFormat="1" applyBorder="1" applyAlignment="1" applyProtection="1">
      <alignment vertical="top"/>
    </xf>
    <xf numFmtId="41" fontId="0" fillId="0" borderId="12" xfId="0" applyNumberFormat="1" applyBorder="1" applyProtection="1"/>
    <xf numFmtId="41" fontId="0" fillId="3" borderId="12" xfId="0" applyNumberFormat="1" applyFill="1" applyBorder="1" applyProtection="1"/>
    <xf numFmtId="41" fontId="0" fillId="0" borderId="12" xfId="0" applyNumberFormat="1" applyBorder="1" applyAlignment="1" applyProtection="1">
      <alignment vertical="top"/>
    </xf>
    <xf numFmtId="41" fontId="0" fillId="0" borderId="23" xfId="0" applyNumberFormat="1" applyFill="1" applyBorder="1" applyProtection="1"/>
    <xf numFmtId="0" fontId="0" fillId="0" borderId="0" xfId="0" applyProtection="1"/>
    <xf numFmtId="0" fontId="2" fillId="0" borderId="0" xfId="0" applyFont="1" applyProtection="1"/>
    <xf numFmtId="0" fontId="9" fillId="0" borderId="0" xfId="0" applyFont="1" applyProtection="1"/>
    <xf numFmtId="0" fontId="0" fillId="0" borderId="0" xfId="0" applyFont="1" applyProtection="1"/>
    <xf numFmtId="0" fontId="8" fillId="10" borderId="1" xfId="0" applyFont="1" applyFill="1" applyBorder="1" applyAlignment="1" applyProtection="1">
      <alignment wrapText="1"/>
    </xf>
    <xf numFmtId="0" fontId="8" fillId="0" borderId="1" xfId="0" applyFont="1" applyFill="1" applyBorder="1" applyAlignment="1" applyProtection="1">
      <alignment wrapText="1"/>
    </xf>
    <xf numFmtId="0" fontId="8" fillId="9" borderId="32" xfId="0" applyFont="1" applyFill="1" applyBorder="1" applyAlignment="1" applyProtection="1">
      <alignment wrapText="1"/>
    </xf>
    <xf numFmtId="0" fontId="8" fillId="0" borderId="32" xfId="0" applyFont="1" applyFill="1" applyBorder="1" applyAlignment="1" applyProtection="1">
      <alignment wrapText="1"/>
    </xf>
    <xf numFmtId="0" fontId="8" fillId="0" borderId="1" xfId="0" applyFont="1" applyBorder="1" applyAlignment="1" applyProtection="1">
      <alignment wrapText="1"/>
    </xf>
    <xf numFmtId="0" fontId="9" fillId="0" borderId="14" xfId="0" applyFont="1" applyBorder="1" applyAlignment="1" applyProtection="1">
      <alignment horizontal="left" vertical="center"/>
    </xf>
    <xf numFmtId="0" fontId="0" fillId="0" borderId="15" xfId="0" applyFill="1" applyBorder="1" applyProtection="1"/>
    <xf numFmtId="0" fontId="0" fillId="0" borderId="17" xfId="0" applyFill="1" applyBorder="1" applyAlignment="1" applyProtection="1">
      <alignment wrapText="1"/>
    </xf>
    <xf numFmtId="0" fontId="0" fillId="0" borderId="2" xfId="0" applyBorder="1" applyProtection="1"/>
    <xf numFmtId="0" fontId="0" fillId="0" borderId="3" xfId="0" applyBorder="1" applyProtection="1"/>
    <xf numFmtId="0" fontId="0" fillId="0" borderId="10" xfId="0" applyBorder="1" applyProtection="1"/>
    <xf numFmtId="0" fontId="0" fillId="0" borderId="11" xfId="0" applyBorder="1" applyProtection="1"/>
    <xf numFmtId="0" fontId="0" fillId="0" borderId="6" xfId="0" applyBorder="1" applyProtection="1"/>
    <xf numFmtId="0" fontId="0" fillId="0" borderId="7" xfId="0" applyBorder="1" applyProtection="1"/>
    <xf numFmtId="41" fontId="0" fillId="3" borderId="8" xfId="0" applyNumberFormat="1" applyFill="1" applyBorder="1" applyProtection="1"/>
    <xf numFmtId="41" fontId="0" fillId="0" borderId="8" xfId="0" applyNumberFormat="1" applyFill="1" applyBorder="1" applyProtection="1"/>
    <xf numFmtId="0" fontId="0" fillId="0" borderId="2" xfId="0" applyFill="1" applyBorder="1" applyProtection="1"/>
    <xf numFmtId="41" fontId="0" fillId="3" borderId="25" xfId="0" applyNumberFormat="1" applyFill="1" applyBorder="1" applyProtection="1"/>
    <xf numFmtId="0" fontId="9" fillId="0" borderId="5" xfId="0" applyFont="1" applyBorder="1" applyAlignment="1" applyProtection="1">
      <alignment horizontal="left" vertical="top" wrapText="1"/>
    </xf>
    <xf numFmtId="0" fontId="0" fillId="0" borderId="6" xfId="0" applyBorder="1" applyAlignment="1" applyProtection="1">
      <alignment horizontal="left" vertical="top"/>
    </xf>
    <xf numFmtId="0" fontId="0" fillId="0" borderId="6" xfId="0" applyFill="1" applyBorder="1" applyAlignment="1" applyProtection="1">
      <alignment vertical="top"/>
    </xf>
    <xf numFmtId="41" fontId="0" fillId="3" borderId="29" xfId="0" applyNumberFormat="1" applyFill="1" applyBorder="1" applyProtection="1"/>
    <xf numFmtId="0" fontId="9" fillId="0" borderId="9" xfId="0" applyFont="1" applyBorder="1" applyAlignment="1" applyProtection="1">
      <alignment wrapText="1"/>
    </xf>
    <xf numFmtId="0" fontId="0" fillId="0" borderId="14" xfId="0" applyBorder="1" applyAlignment="1" applyProtection="1">
      <alignment vertical="top"/>
    </xf>
    <xf numFmtId="0" fontId="0" fillId="0" borderId="15" xfId="0" applyBorder="1" applyAlignment="1" applyProtection="1">
      <alignment vertical="top"/>
    </xf>
    <xf numFmtId="0" fontId="9" fillId="0" borderId="17" xfId="0" applyFont="1" applyBorder="1" applyAlignment="1" applyProtection="1">
      <alignment wrapText="1"/>
    </xf>
    <xf numFmtId="0" fontId="8" fillId="9" borderId="1" xfId="0" applyFont="1" applyFill="1" applyBorder="1" applyAlignment="1" applyProtection="1">
      <alignment wrapText="1"/>
    </xf>
    <xf numFmtId="0" fontId="0" fillId="0" borderId="4" xfId="0" applyBorder="1" applyAlignment="1" applyProtection="1">
      <alignment vertical="top"/>
    </xf>
    <xf numFmtId="0" fontId="0" fillId="0" borderId="19" xfId="0" applyBorder="1" applyAlignment="1" applyProtection="1">
      <alignment wrapText="1"/>
    </xf>
    <xf numFmtId="0" fontId="9" fillId="0" borderId="12" xfId="0" applyFont="1" applyFill="1" applyBorder="1" applyProtection="1"/>
    <xf numFmtId="0" fontId="0" fillId="0" borderId="21" xfId="0" applyBorder="1" applyProtection="1"/>
    <xf numFmtId="0" fontId="0" fillId="0" borderId="12" xfId="0" applyBorder="1" applyProtection="1"/>
    <xf numFmtId="0" fontId="0" fillId="0" borderId="12" xfId="0" applyBorder="1" applyAlignment="1" applyProtection="1">
      <alignment vertical="top"/>
    </xf>
    <xf numFmtId="0" fontId="9" fillId="0" borderId="21" xfId="0" applyFont="1" applyBorder="1" applyAlignment="1" applyProtection="1">
      <alignment wrapText="1"/>
    </xf>
    <xf numFmtId="0" fontId="0" fillId="0" borderId="23" xfId="0" applyFill="1" applyBorder="1" applyProtection="1"/>
    <xf numFmtId="41" fontId="10" fillId="3" borderId="23" xfId="0" applyNumberFormat="1" applyFont="1" applyFill="1" applyBorder="1" applyProtection="1"/>
    <xf numFmtId="0" fontId="0" fillId="0" borderId="24" xfId="0" applyBorder="1" applyProtection="1"/>
    <xf numFmtId="0" fontId="0" fillId="0" borderId="0" xfId="0" applyAlignment="1" applyProtection="1">
      <alignment wrapText="1"/>
    </xf>
    <xf numFmtId="0" fontId="0" fillId="0" borderId="25" xfId="0" applyBorder="1" applyAlignment="1" applyProtection="1">
      <alignment vertical="top"/>
    </xf>
    <xf numFmtId="41" fontId="10" fillId="3" borderId="4" xfId="0" applyNumberFormat="1" applyFont="1" applyFill="1" applyBorder="1" applyAlignment="1" applyProtection="1">
      <alignment vertical="top"/>
    </xf>
    <xf numFmtId="0" fontId="0" fillId="0" borderId="5" xfId="0" applyFill="1" applyBorder="1" applyAlignment="1" applyProtection="1">
      <alignment vertical="center" wrapText="1"/>
    </xf>
    <xf numFmtId="0" fontId="0" fillId="0" borderId="26" xfId="0" applyBorder="1" applyAlignment="1" applyProtection="1">
      <alignment vertical="top"/>
    </xf>
    <xf numFmtId="0" fontId="0" fillId="0" borderId="13" xfId="0" applyBorder="1" applyAlignment="1" applyProtection="1">
      <alignment wrapText="1"/>
    </xf>
    <xf numFmtId="0" fontId="0" fillId="0" borderId="13" xfId="0" applyBorder="1" applyProtection="1"/>
    <xf numFmtId="41" fontId="10" fillId="3" borderId="12" xfId="0" applyNumberFormat="1" applyFont="1" applyFill="1" applyBorder="1" applyAlignment="1" applyProtection="1">
      <alignment vertical="top"/>
    </xf>
    <xf numFmtId="0" fontId="9" fillId="0" borderId="13" xfId="0" applyFont="1" applyBorder="1" applyProtection="1"/>
    <xf numFmtId="0" fontId="9" fillId="0" borderId="26" xfId="0" applyFont="1" applyFill="1" applyBorder="1" applyAlignment="1" applyProtection="1">
      <alignment vertical="top"/>
    </xf>
    <xf numFmtId="41" fontId="0" fillId="7" borderId="12" xfId="0" applyNumberFormat="1" applyFill="1" applyBorder="1" applyAlignment="1" applyProtection="1">
      <alignment vertical="top"/>
    </xf>
    <xf numFmtId="41" fontId="0" fillId="8" borderId="12" xfId="0" applyNumberFormat="1" applyFill="1" applyBorder="1" applyAlignment="1" applyProtection="1">
      <alignment vertical="top"/>
    </xf>
    <xf numFmtId="0" fontId="0" fillId="0" borderId="27" xfId="0" applyFill="1" applyBorder="1" applyProtection="1"/>
    <xf numFmtId="0" fontId="0" fillId="0" borderId="0" xfId="0" applyBorder="1" applyAlignment="1" applyProtection="1">
      <alignment horizontal="left" vertical="center"/>
    </xf>
    <xf numFmtId="0" fontId="0" fillId="0" borderId="0" xfId="0" applyFill="1" applyBorder="1" applyProtection="1"/>
    <xf numFmtId="0" fontId="0" fillId="0" borderId="28" xfId="0" applyFill="1" applyBorder="1" applyProtection="1"/>
    <xf numFmtId="41" fontId="0" fillId="0" borderId="28" xfId="0" applyNumberFormat="1" applyFill="1" applyBorder="1" applyProtection="1"/>
    <xf numFmtId="41" fontId="0" fillId="0" borderId="0" xfId="0" applyNumberFormat="1" applyFill="1" applyBorder="1" applyProtection="1"/>
    <xf numFmtId="0" fontId="0" fillId="0" borderId="33" xfId="0" applyBorder="1" applyProtection="1"/>
    <xf numFmtId="0" fontId="0" fillId="0" borderId="25" xfId="0" applyBorder="1" applyProtection="1"/>
    <xf numFmtId="41" fontId="10" fillId="3" borderId="4" xfId="0" applyNumberFormat="1" applyFont="1" applyFill="1" applyBorder="1" applyProtection="1"/>
    <xf numFmtId="0" fontId="0" fillId="0" borderId="5" xfId="0" applyBorder="1" applyAlignment="1" applyProtection="1">
      <alignment wrapText="1"/>
    </xf>
    <xf numFmtId="0" fontId="0" fillId="0" borderId="26" xfId="0" applyBorder="1" applyProtection="1"/>
    <xf numFmtId="41" fontId="10" fillId="3" borderId="12" xfId="0" applyNumberFormat="1" applyFont="1" applyFill="1" applyBorder="1" applyProtection="1"/>
    <xf numFmtId="0" fontId="0" fillId="0" borderId="29" xfId="0" applyFill="1" applyBorder="1" applyProtection="1"/>
    <xf numFmtId="41" fontId="10" fillId="3" borderId="8" xfId="0" applyNumberFormat="1" applyFont="1" applyFill="1" applyBorder="1" applyProtection="1"/>
    <xf numFmtId="0" fontId="0" fillId="0" borderId="9" xfId="0" applyBorder="1" applyProtection="1"/>
    <xf numFmtId="0" fontId="0" fillId="0" borderId="5" xfId="0" applyBorder="1" applyProtection="1"/>
    <xf numFmtId="0" fontId="0" fillId="0" borderId="10" xfId="0" applyBorder="1" applyAlignment="1" applyProtection="1">
      <alignment vertical="top"/>
    </xf>
    <xf numFmtId="0" fontId="0" fillId="0" borderId="11" xfId="0" applyFill="1" applyBorder="1" applyAlignment="1" applyProtection="1">
      <alignment vertical="top"/>
    </xf>
    <xf numFmtId="41" fontId="0" fillId="0" borderId="26" xfId="0" applyNumberFormat="1" applyBorder="1" applyAlignment="1" applyProtection="1">
      <alignment vertical="top"/>
    </xf>
    <xf numFmtId="41" fontId="10" fillId="3" borderId="31" xfId="0" applyNumberFormat="1" applyFont="1" applyFill="1" applyBorder="1" applyAlignment="1" applyProtection="1">
      <alignment vertical="top"/>
    </xf>
    <xf numFmtId="0" fontId="0" fillId="0" borderId="13" xfId="0" applyBorder="1" applyAlignment="1" applyProtection="1">
      <alignment vertical="top" wrapText="1"/>
    </xf>
    <xf numFmtId="0" fontId="0" fillId="0" borderId="6" xfId="0" applyBorder="1" applyAlignment="1" applyProtection="1">
      <alignment vertical="top"/>
    </xf>
    <xf numFmtId="0" fontId="0" fillId="0" borderId="7" xfId="0" applyFill="1" applyBorder="1" applyAlignment="1" applyProtection="1">
      <alignment vertical="top"/>
    </xf>
    <xf numFmtId="0" fontId="0" fillId="0" borderId="9" xfId="0" applyBorder="1" applyAlignment="1" applyProtection="1">
      <alignment wrapText="1"/>
    </xf>
    <xf numFmtId="0" fontId="0" fillId="0" borderId="0" xfId="0" applyBorder="1" applyAlignment="1" applyProtection="1">
      <alignment vertical="top"/>
    </xf>
    <xf numFmtId="0" fontId="0" fillId="0" borderId="0" xfId="0" applyFill="1" applyBorder="1" applyAlignment="1" applyProtection="1">
      <alignment vertical="top"/>
    </xf>
    <xf numFmtId="0" fontId="0" fillId="0" borderId="0" xfId="0" applyBorder="1" applyAlignment="1" applyProtection="1">
      <alignment wrapText="1"/>
    </xf>
    <xf numFmtId="0" fontId="0" fillId="0" borderId="0" xfId="0" applyBorder="1" applyProtection="1"/>
    <xf numFmtId="0" fontId="8" fillId="2" borderId="1" xfId="0" applyFont="1" applyFill="1" applyBorder="1" applyAlignment="1" applyProtection="1">
      <alignment wrapText="1"/>
    </xf>
    <xf numFmtId="41" fontId="9" fillId="0" borderId="4" xfId="0" applyNumberFormat="1" applyFont="1" applyBorder="1" applyProtection="1"/>
    <xf numFmtId="41" fontId="9" fillId="0" borderId="12" xfId="0" applyNumberFormat="1" applyFont="1" applyBorder="1" applyProtection="1"/>
    <xf numFmtId="0" fontId="0" fillId="0" borderId="6" xfId="0" applyBorder="1" applyAlignment="1" applyProtection="1">
      <alignment horizontal="left" vertical="center"/>
    </xf>
    <xf numFmtId="0" fontId="0" fillId="0" borderId="7" xfId="0" applyFill="1" applyBorder="1" applyProtection="1"/>
    <xf numFmtId="41" fontId="9" fillId="0" borderId="8" xfId="0" applyNumberFormat="1" applyFont="1" applyBorder="1" applyProtection="1"/>
    <xf numFmtId="0" fontId="0" fillId="0" borderId="3" xfId="0" applyFill="1" applyBorder="1" applyProtection="1"/>
    <xf numFmtId="41" fontId="9" fillId="0" borderId="4" xfId="0" applyNumberFormat="1" applyFont="1" applyBorder="1" applyAlignment="1" applyProtection="1">
      <alignment vertical="top"/>
    </xf>
    <xf numFmtId="0" fontId="0" fillId="0" borderId="11" xfId="0" applyFill="1" applyBorder="1" applyProtection="1"/>
    <xf numFmtId="41" fontId="9" fillId="0" borderId="12" xfId="0" applyNumberFormat="1" applyFont="1" applyBorder="1" applyAlignment="1" applyProtection="1">
      <alignment vertical="top"/>
    </xf>
    <xf numFmtId="41" fontId="9" fillId="0" borderId="8" xfId="0" applyNumberFormat="1" applyFont="1" applyBorder="1" applyAlignment="1" applyProtection="1">
      <alignment vertical="top"/>
    </xf>
    <xf numFmtId="0" fontId="0" fillId="0" borderId="14" xfId="0" applyBorder="1" applyAlignment="1" applyProtection="1">
      <alignment horizontal="left" vertical="top"/>
    </xf>
    <xf numFmtId="41" fontId="9" fillId="0" borderId="16" xfId="0" applyNumberFormat="1" applyFont="1" applyBorder="1" applyAlignment="1" applyProtection="1">
      <alignment vertical="top"/>
    </xf>
    <xf numFmtId="0" fontId="0" fillId="0" borderId="26" xfId="0" applyFont="1" applyBorder="1" applyAlignment="1" applyProtection="1">
      <alignment vertical="top" wrapText="1"/>
    </xf>
    <xf numFmtId="0" fontId="0" fillId="0" borderId="12" xfId="0" applyFill="1" applyBorder="1" applyAlignment="1" applyProtection="1">
      <alignment vertical="top"/>
    </xf>
    <xf numFmtId="41" fontId="0" fillId="2" borderId="12" xfId="0" applyNumberFormat="1" applyFill="1" applyBorder="1" applyAlignment="1" applyProtection="1">
      <alignment vertical="top"/>
    </xf>
    <xf numFmtId="0" fontId="9" fillId="0" borderId="12" xfId="0" applyFont="1" applyBorder="1" applyProtection="1"/>
    <xf numFmtId="0" fontId="0" fillId="0" borderId="12" xfId="0" applyFill="1" applyBorder="1" applyProtection="1"/>
    <xf numFmtId="0" fontId="0" fillId="0" borderId="26" xfId="0" applyBorder="1" applyAlignment="1" applyProtection="1">
      <alignment horizontal="left" vertical="top"/>
    </xf>
    <xf numFmtId="0" fontId="0" fillId="0" borderId="11" xfId="0" applyBorder="1" applyAlignment="1" applyProtection="1">
      <alignment horizontal="left" vertical="top"/>
    </xf>
    <xf numFmtId="0" fontId="0" fillId="0" borderId="13" xfId="0" applyBorder="1" applyAlignment="1" applyProtection="1">
      <alignment horizontal="left" vertical="top"/>
    </xf>
    <xf numFmtId="1" fontId="10" fillId="3" borderId="26" xfId="0" applyNumberFormat="1" applyFont="1" applyFill="1" applyBorder="1" applyProtection="1"/>
    <xf numFmtId="0" fontId="0" fillId="0" borderId="8" xfId="0" applyFill="1" applyBorder="1" applyProtection="1"/>
    <xf numFmtId="0" fontId="0" fillId="0" borderId="36" xfId="0" applyBorder="1" applyAlignment="1" applyProtection="1">
      <alignment vertical="top"/>
    </xf>
    <xf numFmtId="41" fontId="10" fillId="3" borderId="4" xfId="0" applyNumberFormat="1" applyFont="1" applyFill="1" applyBorder="1" applyAlignment="1" applyProtection="1">
      <alignment horizontal="right" vertical="center"/>
    </xf>
    <xf numFmtId="0" fontId="0" fillId="0" borderId="31" xfId="0" applyBorder="1" applyAlignment="1" applyProtection="1">
      <alignment vertical="top"/>
    </xf>
    <xf numFmtId="41" fontId="10" fillId="3" borderId="12" xfId="0" applyNumberFormat="1" applyFont="1" applyFill="1" applyBorder="1" applyAlignment="1" applyProtection="1">
      <alignment horizontal="right" vertical="center"/>
    </xf>
    <xf numFmtId="0" fontId="0" fillId="0" borderId="31" xfId="0" applyFont="1" applyFill="1" applyBorder="1" applyProtection="1"/>
    <xf numFmtId="0" fontId="0" fillId="0" borderId="31" xfId="0" applyBorder="1" applyProtection="1"/>
    <xf numFmtId="0" fontId="0" fillId="0" borderId="39" xfId="0" applyBorder="1" applyProtection="1"/>
    <xf numFmtId="0" fontId="0" fillId="0" borderId="29" xfId="0" applyBorder="1" applyProtection="1"/>
    <xf numFmtId="41" fontId="0" fillId="2" borderId="8" xfId="0" applyNumberFormat="1" applyFill="1" applyBorder="1" applyAlignment="1" applyProtection="1">
      <alignment horizontal="right" vertical="top"/>
    </xf>
    <xf numFmtId="0" fontId="0" fillId="0" borderId="14" xfId="0" applyFill="1" applyBorder="1" applyProtection="1"/>
    <xf numFmtId="41" fontId="0" fillId="0" borderId="16" xfId="0" applyNumberFormat="1" applyFill="1" applyBorder="1" applyProtection="1"/>
    <xf numFmtId="0" fontId="0" fillId="0" borderId="10" xfId="0" applyFill="1" applyBorder="1" applyAlignment="1" applyProtection="1">
      <alignment vertical="top"/>
    </xf>
    <xf numFmtId="0" fontId="0" fillId="0" borderId="11" xfId="0" applyBorder="1" applyAlignment="1" applyProtection="1">
      <alignment vertical="top"/>
    </xf>
    <xf numFmtId="41" fontId="0" fillId="3" borderId="12" xfId="0" applyNumberFormat="1" applyFill="1" applyBorder="1" applyAlignment="1" applyProtection="1">
      <alignment horizontal="right"/>
    </xf>
    <xf numFmtId="0" fontId="0" fillId="0" borderId="10" xfId="0" applyFill="1" applyBorder="1" applyProtection="1"/>
    <xf numFmtId="0" fontId="2" fillId="5" borderId="6" xfId="0" applyFont="1" applyFill="1" applyBorder="1" applyProtection="1"/>
    <xf numFmtId="0" fontId="0" fillId="5" borderId="7" xfId="0" applyFill="1" applyBorder="1" applyProtection="1"/>
    <xf numFmtId="41" fontId="0" fillId="5" borderId="8" xfId="0" applyNumberFormat="1" applyFill="1" applyBorder="1" applyAlignment="1" applyProtection="1">
      <alignment vertical="top"/>
    </xf>
    <xf numFmtId="0" fontId="0" fillId="0" borderId="2" xfId="0" applyFont="1" applyFill="1" applyBorder="1" applyProtection="1"/>
    <xf numFmtId="0" fontId="0" fillId="0" borderId="3" xfId="0" applyFont="1" applyBorder="1" applyProtection="1"/>
    <xf numFmtId="0" fontId="0" fillId="0" borderId="10" xfId="0" applyFont="1" applyFill="1" applyBorder="1" applyAlignment="1" applyProtection="1">
      <alignment vertical="top"/>
    </xf>
    <xf numFmtId="0" fontId="0" fillId="0" borderId="11" xfId="0" applyFont="1" applyBorder="1" applyAlignment="1" applyProtection="1">
      <alignment vertical="top"/>
    </xf>
    <xf numFmtId="0" fontId="3" fillId="0" borderId="0" xfId="0" applyFont="1" applyProtection="1"/>
    <xf numFmtId="0" fontId="4" fillId="0" borderId="0" xfId="0" applyFont="1" applyProtection="1"/>
    <xf numFmtId="0" fontId="7" fillId="0" borderId="0" xfId="0" applyFont="1" applyProtection="1"/>
    <xf numFmtId="0" fontId="0" fillId="0" borderId="5" xfId="0" applyFill="1" applyBorder="1" applyProtection="1"/>
    <xf numFmtId="0" fontId="9" fillId="0" borderId="6" xfId="0" applyFont="1" applyFill="1" applyBorder="1" applyAlignment="1" applyProtection="1">
      <alignment horizontal="left" vertical="top"/>
    </xf>
    <xf numFmtId="0" fontId="0" fillId="0" borderId="9" xfId="0" applyFill="1" applyBorder="1" applyAlignment="1" applyProtection="1">
      <alignment wrapText="1"/>
    </xf>
    <xf numFmtId="0" fontId="0" fillId="0" borderId="6" xfId="0" applyFill="1" applyBorder="1" applyProtection="1"/>
    <xf numFmtId="0" fontId="0" fillId="0" borderId="6" xfId="0" applyFill="1" applyBorder="1" applyAlignment="1" applyProtection="1">
      <alignment horizontal="left" vertical="top"/>
    </xf>
    <xf numFmtId="0" fontId="0" fillId="0" borderId="14" xfId="0" applyFill="1" applyBorder="1" applyAlignment="1" applyProtection="1">
      <alignment vertical="top"/>
    </xf>
    <xf numFmtId="0" fontId="0" fillId="0" borderId="15" xfId="0" applyFill="1" applyBorder="1" applyAlignment="1" applyProtection="1">
      <alignment vertical="top"/>
    </xf>
    <xf numFmtId="0" fontId="9" fillId="0" borderId="17" xfId="0" applyFont="1" applyBorder="1" applyAlignment="1" applyProtection="1">
      <alignment vertical="top" wrapText="1"/>
    </xf>
    <xf numFmtId="0" fontId="11" fillId="0" borderId="0" xfId="0" applyFont="1" applyProtection="1"/>
    <xf numFmtId="0" fontId="0" fillId="0" borderId="0" xfId="0" applyFont="1" applyAlignment="1" applyProtection="1"/>
    <xf numFmtId="0" fontId="0" fillId="0" borderId="4" xfId="0" applyFill="1" applyBorder="1" applyAlignment="1" applyProtection="1">
      <alignment vertical="top" wrapText="1"/>
    </xf>
    <xf numFmtId="0" fontId="0" fillId="0" borderId="0" xfId="0" applyFill="1" applyProtection="1"/>
    <xf numFmtId="0" fontId="0" fillId="0" borderId="25" xfId="0" applyFill="1" applyBorder="1" applyAlignment="1" applyProtection="1">
      <alignment vertical="top"/>
    </xf>
    <xf numFmtId="0" fontId="0" fillId="0" borderId="26" xfId="0" applyFill="1" applyBorder="1" applyAlignment="1" applyProtection="1">
      <alignment vertical="top"/>
    </xf>
    <xf numFmtId="41" fontId="2" fillId="2" borderId="12" xfId="0" applyNumberFormat="1" applyFont="1" applyFill="1" applyBorder="1" applyAlignment="1" applyProtection="1">
      <alignment vertical="top" wrapText="1"/>
    </xf>
    <xf numFmtId="0" fontId="0" fillId="0" borderId="25" xfId="0" applyFill="1" applyBorder="1" applyProtection="1"/>
    <xf numFmtId="0" fontId="0" fillId="0" borderId="26" xfId="0" applyFill="1" applyBorder="1" applyProtection="1"/>
    <xf numFmtId="41" fontId="10" fillId="3" borderId="8" xfId="0" applyNumberFormat="1" applyFont="1" applyFill="1" applyBorder="1" applyAlignment="1" applyProtection="1">
      <alignment vertical="top"/>
    </xf>
    <xf numFmtId="0" fontId="0" fillId="0" borderId="30" xfId="0" applyBorder="1" applyAlignment="1" applyProtection="1">
      <alignment wrapText="1"/>
    </xf>
    <xf numFmtId="41" fontId="0" fillId="2" borderId="12" xfId="0" applyNumberFormat="1" applyFill="1" applyBorder="1" applyAlignment="1" applyProtection="1">
      <alignment horizontal="right"/>
    </xf>
    <xf numFmtId="0" fontId="0" fillId="0" borderId="6" xfId="0" applyFill="1" applyBorder="1" applyAlignment="1" applyProtection="1">
      <alignment horizontal="left" vertical="center"/>
    </xf>
    <xf numFmtId="0" fontId="0" fillId="0" borderId="9" xfId="0" applyFill="1" applyBorder="1" applyProtection="1"/>
    <xf numFmtId="0" fontId="0" fillId="0" borderId="14" xfId="0" applyFill="1" applyBorder="1" applyAlignment="1" applyProtection="1">
      <alignment horizontal="left" vertical="top"/>
    </xf>
    <xf numFmtId="41" fontId="0" fillId="0" borderId="16" xfId="0" applyNumberFormat="1" applyBorder="1" applyAlignment="1" applyProtection="1">
      <alignment vertical="top"/>
    </xf>
    <xf numFmtId="0" fontId="0" fillId="0" borderId="17" xfId="0" applyBorder="1" applyAlignment="1" applyProtection="1">
      <alignment wrapText="1"/>
    </xf>
    <xf numFmtId="0" fontId="0" fillId="0" borderId="4" xfId="0" applyFill="1" applyBorder="1" applyAlignment="1" applyProtection="1">
      <alignment vertical="top"/>
    </xf>
    <xf numFmtId="0" fontId="0" fillId="0" borderId="19" xfId="0" applyBorder="1" applyAlignment="1" applyProtection="1">
      <alignment vertical="top" wrapText="1"/>
    </xf>
    <xf numFmtId="0" fontId="0" fillId="0" borderId="26" xfId="0" applyFont="1" applyFill="1" applyBorder="1" applyAlignment="1" applyProtection="1">
      <alignment vertical="top" wrapText="1"/>
    </xf>
    <xf numFmtId="0" fontId="0" fillId="0" borderId="21" xfId="0" applyBorder="1" applyAlignment="1" applyProtection="1">
      <alignment vertical="top" wrapText="1"/>
    </xf>
    <xf numFmtId="0" fontId="0" fillId="0" borderId="21" xfId="0" applyBorder="1" applyAlignment="1" applyProtection="1">
      <alignment vertical="top"/>
    </xf>
    <xf numFmtId="3" fontId="0" fillId="0" borderId="23" xfId="0" applyNumberFormat="1" applyFill="1" applyBorder="1" applyProtection="1"/>
    <xf numFmtId="0" fontId="0" fillId="0" borderId="28" xfId="0" applyBorder="1" applyAlignment="1" applyProtection="1">
      <alignment horizontal="left" vertical="center"/>
    </xf>
    <xf numFmtId="0" fontId="0" fillId="0" borderId="19" xfId="0" applyFill="1" applyBorder="1" applyAlignment="1" applyProtection="1">
      <alignment wrapText="1"/>
    </xf>
    <xf numFmtId="0" fontId="0" fillId="0" borderId="21" xfId="0" applyFill="1" applyBorder="1" applyAlignment="1" applyProtection="1">
      <alignment vertical="top" wrapText="1"/>
    </xf>
    <xf numFmtId="0" fontId="0" fillId="0" borderId="12" xfId="0" applyFont="1" applyFill="1" applyBorder="1" applyProtection="1"/>
    <xf numFmtId="0" fontId="0" fillId="0" borderId="21" xfId="0" applyBorder="1" applyAlignment="1" applyProtection="1">
      <alignment wrapText="1"/>
    </xf>
    <xf numFmtId="0" fontId="0" fillId="0" borderId="30" xfId="0" applyFont="1" applyBorder="1" applyAlignment="1" applyProtection="1">
      <alignment wrapText="1"/>
    </xf>
    <xf numFmtId="41" fontId="10" fillId="3" borderId="16" xfId="0" applyNumberFormat="1" applyFont="1" applyFill="1" applyBorder="1" applyProtection="1"/>
    <xf numFmtId="0" fontId="0" fillId="0" borderId="17" xfId="0" applyFill="1" applyBorder="1" applyProtection="1"/>
    <xf numFmtId="0" fontId="0" fillId="0" borderId="2" xfId="0" applyFill="1" applyBorder="1" applyAlignment="1" applyProtection="1">
      <alignment horizontal="left" vertical="top"/>
    </xf>
    <xf numFmtId="0" fontId="9" fillId="0" borderId="5" xfId="0" applyFont="1" applyBorder="1" applyAlignment="1" applyProtection="1">
      <alignment wrapText="1"/>
    </xf>
    <xf numFmtId="0" fontId="2" fillId="0" borderId="13" xfId="0" applyFont="1" applyBorder="1" applyAlignment="1" applyProtection="1">
      <alignment vertical="top" wrapText="1"/>
    </xf>
    <xf numFmtId="0" fontId="0" fillId="4" borderId="10" xfId="0" applyFill="1" applyBorder="1" applyAlignment="1" applyProtection="1">
      <alignment vertical="top"/>
    </xf>
    <xf numFmtId="0" fontId="0" fillId="0" borderId="13" xfId="0" applyFont="1" applyFill="1" applyBorder="1" applyProtection="1"/>
    <xf numFmtId="41" fontId="13" fillId="5" borderId="8" xfId="0" applyNumberFormat="1" applyFont="1" applyFill="1" applyBorder="1" applyAlignment="1" applyProtection="1">
      <alignment vertical="top"/>
    </xf>
    <xf numFmtId="0" fontId="0" fillId="5" borderId="9" xfId="0" applyFont="1" applyFill="1" applyBorder="1" applyProtection="1"/>
    <xf numFmtId="0" fontId="0" fillId="0" borderId="2" xfId="0" applyFont="1" applyFill="1" applyBorder="1" applyAlignment="1" applyProtection="1">
      <alignment vertical="top"/>
    </xf>
    <xf numFmtId="0" fontId="0" fillId="0" borderId="3" xfId="0" applyFont="1" applyFill="1" applyBorder="1" applyProtection="1"/>
    <xf numFmtId="0" fontId="14" fillId="0" borderId="5" xfId="0" applyFont="1" applyBorder="1" applyAlignment="1" applyProtection="1">
      <alignment wrapText="1"/>
    </xf>
    <xf numFmtId="0" fontId="0" fillId="0" borderId="11" xfId="0" applyFont="1" applyFill="1" applyBorder="1" applyProtection="1"/>
    <xf numFmtId="0" fontId="14" fillId="0" borderId="21" xfId="0" applyFont="1" applyFill="1" applyBorder="1" applyAlignment="1" applyProtection="1">
      <alignment wrapText="1"/>
    </xf>
    <xf numFmtId="0" fontId="0" fillId="4" borderId="10" xfId="0" applyFont="1" applyFill="1" applyBorder="1" applyAlignment="1" applyProtection="1">
      <alignment vertical="top"/>
    </xf>
    <xf numFmtId="0" fontId="0" fillId="0" borderId="11" xfId="0" applyFont="1" applyFill="1" applyBorder="1" applyAlignment="1" applyProtection="1">
      <alignment vertical="top"/>
    </xf>
    <xf numFmtId="0" fontId="14" fillId="0" borderId="13" xfId="0" applyFont="1" applyFill="1" applyBorder="1" applyProtection="1"/>
    <xf numFmtId="0" fontId="0" fillId="4" borderId="10" xfId="0" applyFill="1" applyBorder="1" applyProtection="1"/>
    <xf numFmtId="0" fontId="0" fillId="0" borderId="13" xfId="0" applyFill="1" applyBorder="1" applyProtection="1"/>
    <xf numFmtId="0" fontId="2" fillId="5" borderId="9" xfId="0" applyFont="1" applyFill="1" applyBorder="1" applyProtection="1"/>
    <xf numFmtId="0" fontId="16" fillId="0" borderId="0" xfId="0" applyFont="1"/>
    <xf numFmtId="0" fontId="8" fillId="2" borderId="8" xfId="0" applyFont="1" applyFill="1" applyBorder="1" applyAlignment="1" applyProtection="1">
      <alignment wrapText="1"/>
    </xf>
    <xf numFmtId="41" fontId="0" fillId="2" borderId="41" xfId="0" applyNumberFormat="1" applyFill="1" applyBorder="1" applyAlignment="1" applyProtection="1">
      <alignment vertical="top"/>
      <protection locked="0"/>
    </xf>
    <xf numFmtId="44" fontId="10" fillId="3" borderId="23" xfId="0" applyNumberFormat="1" applyFont="1" applyFill="1" applyBorder="1" applyProtection="1"/>
    <xf numFmtId="41" fontId="10" fillId="3" borderId="12" xfId="0" applyNumberFormat="1" applyFont="1" applyFill="1" applyBorder="1" applyAlignment="1" applyProtection="1">
      <alignment horizontal="right"/>
    </xf>
    <xf numFmtId="41" fontId="10" fillId="2" borderId="12" xfId="0" applyNumberFormat="1" applyFont="1" applyFill="1" applyBorder="1" applyAlignment="1" applyProtection="1">
      <alignment vertical="top"/>
    </xf>
    <xf numFmtId="44" fontId="10" fillId="3" borderId="8" xfId="0" applyNumberFormat="1" applyFont="1" applyFill="1" applyBorder="1" applyProtection="1"/>
    <xf numFmtId="0" fontId="2" fillId="9" borderId="17" xfId="0" applyFont="1" applyFill="1" applyBorder="1" applyAlignment="1" applyProtection="1"/>
    <xf numFmtId="0" fontId="2" fillId="9" borderId="42" xfId="0" applyFont="1" applyFill="1" applyBorder="1" applyAlignment="1" applyProtection="1"/>
    <xf numFmtId="0" fontId="2" fillId="12" borderId="0" xfId="0" applyFont="1" applyFill="1"/>
    <xf numFmtId="0" fontId="8" fillId="11" borderId="0" xfId="0" applyFont="1" applyFill="1"/>
    <xf numFmtId="0" fontId="0" fillId="0" borderId="12" xfId="0" quotePrefix="1" applyFill="1" applyBorder="1" applyProtection="1"/>
    <xf numFmtId="0" fontId="0" fillId="6" borderId="0" xfId="0" applyFill="1" applyAlignment="1">
      <alignment horizontal="left" wrapText="1"/>
    </xf>
    <xf numFmtId="0" fontId="0" fillId="0" borderId="18" xfId="0" applyFill="1" applyBorder="1" applyAlignment="1" applyProtection="1">
      <alignment horizontal="left" vertical="center" wrapText="1"/>
    </xf>
    <xf numFmtId="0" fontId="0" fillId="0" borderId="20" xfId="0" applyFill="1" applyBorder="1" applyAlignment="1" applyProtection="1">
      <alignment horizontal="left" vertical="center" wrapText="1"/>
    </xf>
    <xf numFmtId="0" fontId="0" fillId="0" borderId="22" xfId="0" applyFill="1" applyBorder="1" applyAlignment="1" applyProtection="1">
      <alignment horizontal="left" vertical="center"/>
    </xf>
    <xf numFmtId="0" fontId="0" fillId="0" borderId="10" xfId="0" applyFill="1" applyBorder="1" applyAlignment="1" applyProtection="1">
      <alignment horizontal="left" vertical="top" wrapText="1"/>
    </xf>
    <xf numFmtId="0" fontId="0" fillId="0" borderId="31" xfId="0" applyFill="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0" fillId="0" borderId="18" xfId="0" applyBorder="1" applyAlignment="1" applyProtection="1">
      <alignment horizontal="left" vertical="center"/>
    </xf>
    <xf numFmtId="0" fontId="0" fillId="0" borderId="20" xfId="0" applyBorder="1" applyAlignment="1" applyProtection="1">
      <alignment horizontal="left" vertical="center"/>
    </xf>
    <xf numFmtId="0" fontId="0" fillId="0" borderId="22" xfId="0" applyBorder="1" applyAlignment="1" applyProtection="1">
      <alignment horizontal="left" vertical="center"/>
    </xf>
    <xf numFmtId="0" fontId="0" fillId="0" borderId="18" xfId="0" applyFill="1" applyBorder="1" applyAlignment="1" applyProtection="1">
      <alignment horizontal="left" vertical="center"/>
    </xf>
    <xf numFmtId="0" fontId="0" fillId="0" borderId="20" xfId="0" applyFill="1" applyBorder="1" applyAlignment="1" applyProtection="1">
      <alignment horizontal="left" vertical="center"/>
    </xf>
    <xf numFmtId="3" fontId="0" fillId="0" borderId="29" xfId="0" applyNumberFormat="1" applyFill="1" applyBorder="1" applyAlignment="1" applyProtection="1">
      <alignment horizontal="left"/>
    </xf>
    <xf numFmtId="3" fontId="0" fillId="0" borderId="7" xfId="0" applyNumberFormat="1" applyFill="1" applyBorder="1" applyAlignment="1" applyProtection="1">
      <alignment horizontal="left"/>
    </xf>
    <xf numFmtId="3" fontId="0" fillId="0" borderId="9" xfId="0" applyNumberFormat="1" applyFill="1" applyBorder="1" applyAlignment="1" applyProtection="1">
      <alignment horizontal="left"/>
    </xf>
    <xf numFmtId="0" fontId="8" fillId="0" borderId="29" xfId="0" applyFont="1" applyBorder="1" applyAlignment="1" applyProtection="1">
      <alignment horizontal="left" wrapText="1"/>
    </xf>
    <xf numFmtId="0" fontId="8" fillId="0" borderId="7" xfId="0" applyFont="1" applyBorder="1" applyAlignment="1" applyProtection="1">
      <alignment horizontal="left" wrapText="1"/>
    </xf>
    <xf numFmtId="0" fontId="8" fillId="0" borderId="39" xfId="0" applyFont="1" applyBorder="1" applyAlignment="1" applyProtection="1">
      <alignment horizontal="left" wrapText="1"/>
    </xf>
    <xf numFmtId="0" fontId="0" fillId="0" borderId="26" xfId="0" applyFont="1" applyFill="1" applyBorder="1" applyAlignment="1" applyProtection="1">
      <alignment horizontal="left"/>
    </xf>
    <xf numFmtId="0" fontId="0" fillId="0" borderId="11" xfId="0" applyFont="1" applyFill="1" applyBorder="1" applyAlignment="1" applyProtection="1">
      <alignment horizontal="left"/>
    </xf>
    <xf numFmtId="0" fontId="0" fillId="0" borderId="13" xfId="0" applyFont="1" applyFill="1" applyBorder="1" applyAlignment="1" applyProtection="1">
      <alignment horizontal="left"/>
    </xf>
    <xf numFmtId="0" fontId="0" fillId="0" borderId="26" xfId="0" applyFill="1" applyBorder="1" applyAlignment="1" applyProtection="1">
      <alignment horizontal="left"/>
    </xf>
    <xf numFmtId="0" fontId="0" fillId="0" borderId="11" xfId="0" applyFill="1" applyBorder="1" applyAlignment="1" applyProtection="1">
      <alignment horizontal="left"/>
    </xf>
    <xf numFmtId="0" fontId="0" fillId="0" borderId="13" xfId="0" applyFill="1" applyBorder="1" applyAlignment="1" applyProtection="1">
      <alignment horizontal="left"/>
    </xf>
    <xf numFmtId="0" fontId="0" fillId="0" borderId="29" xfId="0" applyFont="1" applyBorder="1" applyAlignment="1" applyProtection="1">
      <alignment horizontal="left" wrapText="1"/>
    </xf>
    <xf numFmtId="0" fontId="0" fillId="0" borderId="7" xfId="0" applyFont="1" applyBorder="1" applyAlignment="1" applyProtection="1">
      <alignment horizontal="left" wrapText="1"/>
    </xf>
    <xf numFmtId="0" fontId="0" fillId="0" borderId="9" xfId="0" applyFont="1" applyBorder="1" applyAlignment="1" applyProtection="1">
      <alignment horizontal="left" wrapText="1"/>
    </xf>
    <xf numFmtId="0" fontId="2" fillId="5" borderId="29" xfId="0" applyFont="1" applyFill="1" applyBorder="1" applyAlignment="1" applyProtection="1">
      <alignment horizontal="left"/>
    </xf>
    <xf numFmtId="0" fontId="2" fillId="5" borderId="7" xfId="0" applyFont="1" applyFill="1" applyBorder="1" applyAlignment="1" applyProtection="1">
      <alignment horizontal="left"/>
    </xf>
    <xf numFmtId="0" fontId="2" fillId="5" borderId="9" xfId="0" applyFont="1" applyFill="1" applyBorder="1" applyAlignment="1" applyProtection="1">
      <alignment horizontal="left"/>
    </xf>
    <xf numFmtId="0" fontId="14" fillId="0" borderId="26" xfId="0" applyFont="1" applyFill="1" applyBorder="1" applyAlignment="1" applyProtection="1">
      <alignment horizontal="left"/>
    </xf>
    <xf numFmtId="0" fontId="0" fillId="5" borderId="29" xfId="0" applyFont="1" applyFill="1" applyBorder="1" applyAlignment="1" applyProtection="1">
      <alignment horizontal="left"/>
    </xf>
    <xf numFmtId="0" fontId="0" fillId="5" borderId="7" xfId="0" applyFont="1" applyFill="1" applyBorder="1" applyAlignment="1" applyProtection="1">
      <alignment horizontal="left"/>
    </xf>
    <xf numFmtId="0" fontId="0" fillId="5" borderId="9" xfId="0" applyFont="1" applyFill="1" applyBorder="1" applyAlignment="1" applyProtection="1">
      <alignment horizontal="left"/>
    </xf>
    <xf numFmtId="0" fontId="14" fillId="0" borderId="25" xfId="0" applyFont="1" applyBorder="1" applyAlignment="1" applyProtection="1">
      <alignment horizontal="left"/>
    </xf>
    <xf numFmtId="0" fontId="14" fillId="0" borderId="3" xfId="0" applyFont="1" applyBorder="1" applyAlignment="1" applyProtection="1">
      <alignment horizontal="left"/>
    </xf>
    <xf numFmtId="0" fontId="14" fillId="0" borderId="5" xfId="0" applyFont="1" applyBorder="1" applyAlignment="1" applyProtection="1">
      <alignment horizontal="left"/>
    </xf>
    <xf numFmtId="0" fontId="0" fillId="0" borderId="10" xfId="0" applyFont="1" applyFill="1" applyBorder="1" applyAlignment="1" applyProtection="1">
      <alignment horizontal="left" vertical="top" wrapText="1"/>
    </xf>
    <xf numFmtId="0" fontId="0" fillId="0" borderId="31" xfId="0" applyFont="1" applyFill="1" applyBorder="1" applyAlignment="1" applyProtection="1">
      <alignment horizontal="left" vertical="top" wrapText="1"/>
    </xf>
    <xf numFmtId="0" fontId="14" fillId="0" borderId="26" xfId="0" applyFont="1" applyFill="1" applyBorder="1" applyAlignment="1" applyProtection="1">
      <alignment horizontal="left" vertical="top" wrapText="1"/>
    </xf>
    <xf numFmtId="0" fontId="0" fillId="0" borderId="11" xfId="0" applyFont="1" applyFill="1" applyBorder="1" applyAlignment="1" applyProtection="1">
      <alignment horizontal="left" vertical="top"/>
    </xf>
    <xf numFmtId="0" fontId="0" fillId="0" borderId="13" xfId="0" applyFont="1" applyFill="1" applyBorder="1" applyAlignment="1" applyProtection="1">
      <alignment horizontal="left" vertical="top"/>
    </xf>
    <xf numFmtId="41" fontId="0" fillId="0" borderId="34" xfId="0" applyNumberFormat="1" applyFill="1" applyBorder="1" applyAlignment="1" applyProtection="1">
      <alignment horizontal="left"/>
    </xf>
    <xf numFmtId="41" fontId="0" fillId="0" borderId="15" xfId="0" applyNumberFormat="1" applyFill="1" applyBorder="1" applyAlignment="1" applyProtection="1">
      <alignment horizontal="left"/>
    </xf>
    <xf numFmtId="41" fontId="0" fillId="0" borderId="17" xfId="0" applyNumberFormat="1" applyFill="1" applyBorder="1" applyAlignment="1" applyProtection="1">
      <alignment horizontal="left"/>
    </xf>
    <xf numFmtId="0" fontId="0" fillId="0" borderId="25" xfId="0" applyNumberFormat="1" applyBorder="1" applyAlignment="1" applyProtection="1">
      <alignment horizontal="left" vertical="top"/>
    </xf>
    <xf numFmtId="0" fontId="0" fillId="0" borderId="3" xfId="0" applyNumberFormat="1" applyBorder="1" applyAlignment="1" applyProtection="1">
      <alignment horizontal="left" vertical="top"/>
    </xf>
    <xf numFmtId="0" fontId="0" fillId="0" borderId="5" xfId="0" applyNumberFormat="1" applyBorder="1" applyAlignment="1" applyProtection="1">
      <alignment horizontal="left" vertical="top"/>
    </xf>
    <xf numFmtId="0" fontId="0" fillId="0" borderId="29" xfId="0" applyBorder="1" applyAlignment="1" applyProtection="1">
      <alignment horizontal="left"/>
    </xf>
    <xf numFmtId="0" fontId="0" fillId="0" borderId="7" xfId="0" applyBorder="1" applyAlignment="1" applyProtection="1">
      <alignment horizontal="left"/>
    </xf>
    <xf numFmtId="0" fontId="0" fillId="0" borderId="9" xfId="0" applyBorder="1" applyAlignment="1" applyProtection="1">
      <alignment horizontal="left"/>
    </xf>
    <xf numFmtId="0" fontId="0" fillId="0" borderId="25" xfId="0" applyBorder="1" applyAlignment="1" applyProtection="1">
      <alignment horizontal="left"/>
    </xf>
    <xf numFmtId="0" fontId="0" fillId="0" borderId="3" xfId="0" applyBorder="1" applyAlignment="1" applyProtection="1">
      <alignment horizontal="left"/>
    </xf>
    <xf numFmtId="0" fontId="0" fillId="0" borderId="5" xfId="0" applyBorder="1" applyAlignment="1" applyProtection="1">
      <alignment horizontal="left"/>
    </xf>
    <xf numFmtId="0" fontId="0" fillId="0" borderId="26"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3" xfId="0" applyBorder="1" applyAlignment="1" applyProtection="1">
      <alignment horizontal="left" vertical="top" wrapText="1"/>
    </xf>
    <xf numFmtId="0" fontId="2" fillId="0" borderId="26"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0" fillId="0" borderId="18"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25"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26" xfId="0" applyBorder="1" applyAlignment="1" applyProtection="1">
      <alignment horizontal="left" wrapText="1"/>
    </xf>
    <xf numFmtId="0" fontId="0" fillId="0" borderId="11" xfId="0" applyBorder="1" applyAlignment="1" applyProtection="1">
      <alignment horizontal="left" wrapText="1"/>
    </xf>
    <xf numFmtId="0" fontId="0" fillId="0" borderId="13" xfId="0" applyBorder="1" applyAlignment="1" applyProtection="1">
      <alignment horizontal="left" wrapText="1"/>
    </xf>
    <xf numFmtId="41" fontId="0" fillId="0" borderId="29" xfId="0" applyNumberFormat="1" applyBorder="1" applyAlignment="1" applyProtection="1">
      <alignment horizontal="left" vertical="top"/>
    </xf>
    <xf numFmtId="41" fontId="0" fillId="0" borderId="7" xfId="0" applyNumberFormat="1" applyBorder="1" applyAlignment="1" applyProtection="1">
      <alignment horizontal="left" vertical="top"/>
    </xf>
    <xf numFmtId="41" fontId="0" fillId="0" borderId="9" xfId="0" applyNumberFormat="1" applyBorder="1" applyAlignment="1" applyProtection="1">
      <alignment horizontal="left" vertical="top"/>
    </xf>
    <xf numFmtId="0" fontId="0" fillId="0" borderId="35" xfId="0" applyBorder="1" applyAlignment="1" applyProtection="1">
      <alignment horizontal="left" vertical="center" wrapText="1"/>
    </xf>
    <xf numFmtId="0" fontId="0" fillId="0" borderId="37" xfId="0" applyBorder="1" applyAlignment="1" applyProtection="1">
      <alignment horizontal="left" vertical="center"/>
    </xf>
    <xf numFmtId="0" fontId="0" fillId="0" borderId="38" xfId="0" applyBorder="1" applyAlignment="1" applyProtection="1">
      <alignment horizontal="left" vertical="center"/>
    </xf>
    <xf numFmtId="0" fontId="0" fillId="0" borderId="25" xfId="0" applyFill="1" applyBorder="1" applyAlignment="1" applyProtection="1">
      <alignment horizontal="left" wrapText="1"/>
    </xf>
    <xf numFmtId="0" fontId="0" fillId="0" borderId="3" xfId="0" applyFill="1" applyBorder="1" applyAlignment="1" applyProtection="1">
      <alignment horizontal="left" wrapText="1"/>
    </xf>
    <xf numFmtId="0" fontId="0" fillId="0" borderId="5" xfId="0" applyFill="1" applyBorder="1" applyAlignment="1" applyProtection="1">
      <alignment horizontal="left" wrapText="1"/>
    </xf>
    <xf numFmtId="0" fontId="0" fillId="0" borderId="26" xfId="0" applyFill="1" applyBorder="1" applyAlignment="1" applyProtection="1">
      <alignment horizontal="left" vertical="top" wrapText="1"/>
    </xf>
    <xf numFmtId="0" fontId="0" fillId="0" borderId="11" xfId="0"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26" xfId="0" applyFont="1" applyFill="1" applyBorder="1" applyAlignment="1" applyProtection="1">
      <alignment horizontal="left" wrapText="1"/>
    </xf>
    <xf numFmtId="0" fontId="0" fillId="0" borderId="11" xfId="0" applyFont="1" applyFill="1" applyBorder="1" applyAlignment="1" applyProtection="1">
      <alignment horizontal="left" wrapText="1"/>
    </xf>
    <xf numFmtId="0" fontId="0" fillId="0" borderId="13" xfId="0" applyFont="1" applyFill="1" applyBorder="1" applyAlignment="1" applyProtection="1">
      <alignment horizontal="left" wrapText="1"/>
    </xf>
    <xf numFmtId="0" fontId="0" fillId="0" borderId="26" xfId="0" applyBorder="1" applyAlignment="1" applyProtection="1">
      <alignment horizontal="left"/>
    </xf>
    <xf numFmtId="0" fontId="0" fillId="0" borderId="11" xfId="0" applyBorder="1" applyAlignment="1" applyProtection="1">
      <alignment horizontal="left"/>
    </xf>
    <xf numFmtId="0" fontId="0" fillId="0" borderId="13" xfId="0" applyBorder="1" applyAlignment="1" applyProtection="1">
      <alignment horizontal="left"/>
    </xf>
    <xf numFmtId="0" fontId="0" fillId="0" borderId="34" xfId="0" applyBorder="1" applyAlignment="1" applyProtection="1">
      <alignment horizontal="left" wrapText="1"/>
    </xf>
    <xf numFmtId="0" fontId="0" fillId="0" borderId="15" xfId="0" applyBorder="1" applyAlignment="1" applyProtection="1">
      <alignment horizontal="left" wrapText="1"/>
    </xf>
    <xf numFmtId="0" fontId="0" fillId="0" borderId="17" xfId="0" applyBorder="1" applyAlignment="1" applyProtection="1">
      <alignment horizontal="left" wrapText="1"/>
    </xf>
    <xf numFmtId="0" fontId="0" fillId="0" borderId="26" xfId="0" applyBorder="1" applyAlignment="1" applyProtection="1">
      <alignment horizontal="left" vertical="top"/>
    </xf>
    <xf numFmtId="0" fontId="0" fillId="0" borderId="11" xfId="0" applyBorder="1" applyAlignment="1" applyProtection="1">
      <alignment horizontal="left" vertical="top"/>
    </xf>
    <xf numFmtId="0" fontId="0" fillId="0" borderId="13" xfId="0" applyBorder="1" applyAlignment="1" applyProtection="1">
      <alignment horizontal="left" vertical="top"/>
    </xf>
    <xf numFmtId="0" fontId="2" fillId="10" borderId="14" xfId="0" applyFont="1" applyFill="1" applyBorder="1" applyAlignment="1" applyProtection="1">
      <alignment horizontal="left"/>
    </xf>
    <xf numFmtId="0" fontId="2" fillId="10" borderId="17" xfId="0" applyFont="1" applyFill="1" applyBorder="1" applyAlignment="1" applyProtection="1">
      <alignment horizontal="left"/>
    </xf>
    <xf numFmtId="0" fontId="9" fillId="0" borderId="26" xfId="0" applyNumberFormat="1" applyFont="1" applyBorder="1" applyAlignment="1" applyProtection="1">
      <alignment horizontal="left"/>
    </xf>
    <xf numFmtId="0" fontId="12" fillId="0" borderId="11" xfId="0" applyNumberFormat="1" applyFont="1" applyBorder="1" applyAlignment="1" applyProtection="1">
      <alignment horizontal="left"/>
    </xf>
    <xf numFmtId="0" fontId="12" fillId="0" borderId="13" xfId="0" applyNumberFormat="1" applyFont="1" applyBorder="1" applyAlignment="1" applyProtection="1">
      <alignment horizontal="left"/>
    </xf>
    <xf numFmtId="0" fontId="0" fillId="0" borderId="25" xfId="0" applyFill="1" applyBorder="1" applyAlignment="1" applyProtection="1">
      <alignment horizontal="left"/>
    </xf>
    <xf numFmtId="0" fontId="0" fillId="0" borderId="3" xfId="0" applyFill="1" applyBorder="1" applyAlignment="1" applyProtection="1">
      <alignment horizontal="left"/>
    </xf>
    <xf numFmtId="0" fontId="0" fillId="0" borderId="5" xfId="0" applyFill="1" applyBorder="1" applyAlignment="1" applyProtection="1">
      <alignment horizontal="left"/>
    </xf>
    <xf numFmtId="0" fontId="0" fillId="0" borderId="29" xfId="0" applyNumberFormat="1" applyBorder="1" applyAlignment="1" applyProtection="1">
      <alignment horizontal="left"/>
    </xf>
    <xf numFmtId="0" fontId="0" fillId="0" borderId="7" xfId="0" applyNumberFormat="1" applyBorder="1" applyAlignment="1" applyProtection="1">
      <alignment horizontal="left"/>
    </xf>
    <xf numFmtId="0" fontId="0" fillId="0" borderId="9" xfId="0" applyNumberFormat="1" applyBorder="1" applyAlignment="1" applyProtection="1">
      <alignment horizontal="left"/>
    </xf>
  </cellXfs>
  <cellStyles count="1">
    <cellStyle name="Standard" xfId="0" builtinId="0"/>
  </cellStyles>
  <dxfs count="3">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198E0"/>
      <color rgb="FF996600"/>
      <color rgb="FFCEAA1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tabSelected="1" zoomScale="150" zoomScaleNormal="150" workbookViewId="0">
      <selection activeCell="H6" sqref="H6"/>
    </sheetView>
  </sheetViews>
  <sheetFormatPr baseColWidth="10" defaultRowHeight="14.25" x14ac:dyDescent="0.2"/>
  <cols>
    <col min="1" max="1" width="1.375" customWidth="1"/>
    <col min="2" max="2" width="19" customWidth="1"/>
    <col min="9" max="9" width="13" customWidth="1"/>
    <col min="10" max="10" width="11" customWidth="1"/>
    <col min="11" max="11" width="10.375" customWidth="1"/>
    <col min="12" max="14" width="11" style="20"/>
  </cols>
  <sheetData>
    <row r="1" spans="1:11" x14ac:dyDescent="0.2">
      <c r="A1" s="38"/>
      <c r="B1" s="38"/>
      <c r="C1" s="38"/>
      <c r="D1" s="38"/>
      <c r="E1" s="38"/>
      <c r="F1" s="38"/>
      <c r="G1" s="38"/>
      <c r="H1" s="38"/>
      <c r="I1" s="38"/>
      <c r="J1" s="38"/>
      <c r="K1" s="38"/>
    </row>
    <row r="2" spans="1:11" ht="20.25" x14ac:dyDescent="0.3">
      <c r="A2" s="38"/>
      <c r="B2" s="37" t="s">
        <v>206</v>
      </c>
      <c r="C2" s="38"/>
      <c r="D2" s="38"/>
      <c r="E2" s="38"/>
      <c r="F2" s="38"/>
      <c r="G2" s="38"/>
      <c r="H2" s="38"/>
      <c r="I2" s="38"/>
      <c r="J2" s="38"/>
      <c r="K2" s="38"/>
    </row>
    <row r="3" spans="1:11" x14ac:dyDescent="0.2">
      <c r="A3" s="38"/>
      <c r="B3" s="38"/>
      <c r="C3" s="38"/>
      <c r="D3" s="38"/>
      <c r="E3" s="38"/>
      <c r="F3" s="38"/>
      <c r="G3" s="38"/>
      <c r="H3" s="38"/>
      <c r="I3" s="38"/>
      <c r="J3" s="38"/>
      <c r="K3" s="38"/>
    </row>
    <row r="4" spans="1:11" ht="33" customHeight="1" x14ac:dyDescent="0.2">
      <c r="A4" s="38"/>
      <c r="B4" s="280" t="s">
        <v>207</v>
      </c>
      <c r="C4" s="280"/>
      <c r="D4" s="280"/>
      <c r="E4" s="280"/>
      <c r="F4" s="280"/>
      <c r="G4" s="280"/>
      <c r="H4" s="280"/>
      <c r="I4" s="280"/>
      <c r="J4" s="280"/>
      <c r="K4" s="280"/>
    </row>
    <row r="5" spans="1:11" x14ac:dyDescent="0.2">
      <c r="A5" s="38"/>
      <c r="B5" s="38"/>
      <c r="C5" s="38"/>
      <c r="D5" s="38"/>
      <c r="E5" s="38"/>
      <c r="F5" s="38"/>
      <c r="G5" s="38"/>
      <c r="H5" s="38"/>
      <c r="I5" s="38"/>
      <c r="J5" s="38"/>
      <c r="K5" s="38"/>
    </row>
    <row r="6" spans="1:11" ht="15" x14ac:dyDescent="0.25">
      <c r="A6" s="38"/>
      <c r="B6" s="39" t="s">
        <v>116</v>
      </c>
      <c r="C6" s="38"/>
      <c r="D6" s="38"/>
      <c r="E6" s="38"/>
      <c r="F6" s="38"/>
      <c r="G6" s="38"/>
      <c r="H6" s="38"/>
      <c r="I6" s="38"/>
      <c r="J6" s="38"/>
      <c r="K6" s="38"/>
    </row>
    <row r="7" spans="1:11" x14ac:dyDescent="0.2">
      <c r="A7" s="38"/>
      <c r="B7" s="38"/>
      <c r="C7" s="38"/>
      <c r="D7" s="38"/>
      <c r="E7" s="38"/>
      <c r="F7" s="38"/>
      <c r="G7" s="38"/>
      <c r="H7" s="38"/>
      <c r="I7" s="38"/>
      <c r="J7" s="38"/>
      <c r="K7" s="38"/>
    </row>
    <row r="8" spans="1:11" x14ac:dyDescent="0.2">
      <c r="A8" s="38"/>
      <c r="B8" s="38" t="s">
        <v>117</v>
      </c>
      <c r="C8" s="38"/>
      <c r="D8" s="38"/>
      <c r="E8" s="38"/>
      <c r="F8" s="38"/>
      <c r="G8" s="38"/>
      <c r="H8" s="38"/>
      <c r="I8" s="38"/>
      <c r="J8" s="38"/>
      <c r="K8" s="38"/>
    </row>
    <row r="9" spans="1:11" ht="15" x14ac:dyDescent="0.25">
      <c r="A9" s="38"/>
      <c r="B9" s="277" t="s">
        <v>166</v>
      </c>
      <c r="C9" s="61" t="s">
        <v>118</v>
      </c>
      <c r="D9" s="56"/>
      <c r="E9" s="56"/>
      <c r="F9" s="56"/>
      <c r="G9" s="56"/>
      <c r="H9" s="56"/>
      <c r="I9" s="38"/>
      <c r="J9" s="38"/>
      <c r="K9" s="38"/>
    </row>
    <row r="10" spans="1:11" x14ac:dyDescent="0.2">
      <c r="A10" s="38"/>
      <c r="B10" s="56"/>
      <c r="C10" s="61" t="s">
        <v>165</v>
      </c>
      <c r="D10" s="56"/>
      <c r="E10" s="56"/>
      <c r="F10" s="56"/>
      <c r="G10" s="56"/>
      <c r="H10" s="56"/>
      <c r="I10" s="38"/>
      <c r="J10" s="38"/>
      <c r="K10" s="38"/>
    </row>
    <row r="11" spans="1:11" x14ac:dyDescent="0.2">
      <c r="A11" s="38"/>
      <c r="B11" s="56"/>
      <c r="C11" s="61" t="s">
        <v>119</v>
      </c>
      <c r="D11" s="56"/>
      <c r="E11" s="56"/>
      <c r="F11" s="56"/>
      <c r="G11" s="56"/>
      <c r="H11" s="56"/>
      <c r="I11" s="38"/>
      <c r="J11" s="38"/>
      <c r="K11" s="38"/>
    </row>
    <row r="12" spans="1:11" x14ac:dyDescent="0.2">
      <c r="A12" s="38"/>
      <c r="B12" s="56"/>
      <c r="C12" s="61" t="s">
        <v>120</v>
      </c>
      <c r="D12" s="56"/>
      <c r="E12" s="56"/>
      <c r="F12" s="56"/>
      <c r="G12" s="56"/>
      <c r="H12" s="56"/>
      <c r="I12" s="38"/>
      <c r="J12" s="38"/>
      <c r="K12" s="38"/>
    </row>
    <row r="13" spans="1:11" ht="15" x14ac:dyDescent="0.25">
      <c r="A13" s="38"/>
      <c r="B13" s="278" t="s">
        <v>167</v>
      </c>
      <c r="C13" s="60" t="s">
        <v>121</v>
      </c>
      <c r="D13" s="57"/>
      <c r="E13" s="57"/>
      <c r="F13" s="57"/>
      <c r="G13" s="57"/>
      <c r="H13" s="57"/>
      <c r="I13" s="38"/>
      <c r="J13" s="38"/>
      <c r="K13" s="38"/>
    </row>
    <row r="14" spans="1:11" x14ac:dyDescent="0.2">
      <c r="A14" s="38"/>
      <c r="B14" s="38"/>
      <c r="C14" s="40"/>
      <c r="D14" s="38"/>
      <c r="E14" s="38"/>
      <c r="F14" s="38"/>
      <c r="G14" s="38"/>
      <c r="H14" s="38"/>
      <c r="I14" s="38"/>
      <c r="J14" s="38"/>
      <c r="K14" s="38"/>
    </row>
    <row r="15" spans="1:11" ht="32.25" customHeight="1" x14ac:dyDescent="0.2">
      <c r="A15" s="38"/>
      <c r="B15" s="280" t="s">
        <v>163</v>
      </c>
      <c r="C15" s="280"/>
      <c r="D15" s="280"/>
      <c r="E15" s="280"/>
      <c r="F15" s="280"/>
      <c r="G15" s="280"/>
      <c r="H15" s="280"/>
      <c r="I15" s="280"/>
      <c r="J15" s="280"/>
      <c r="K15" s="280"/>
    </row>
    <row r="16" spans="1:11" x14ac:dyDescent="0.2">
      <c r="A16" s="38"/>
      <c r="B16" s="38"/>
      <c r="C16" s="38"/>
      <c r="D16" s="38"/>
      <c r="E16" s="38"/>
      <c r="F16" s="38"/>
      <c r="G16" s="38"/>
      <c r="H16" s="38"/>
      <c r="I16" s="38"/>
      <c r="J16" s="38"/>
      <c r="K16" s="38"/>
    </row>
    <row r="17" spans="1:11" x14ac:dyDescent="0.2">
      <c r="A17" s="38"/>
      <c r="B17" s="38"/>
      <c r="C17" s="38"/>
      <c r="D17" s="38"/>
      <c r="E17" s="38"/>
      <c r="F17" s="38"/>
      <c r="G17" s="38"/>
      <c r="H17" s="38"/>
      <c r="I17" s="38"/>
      <c r="J17" s="38"/>
      <c r="K17" s="38"/>
    </row>
    <row r="18" spans="1:11" ht="15" x14ac:dyDescent="0.25">
      <c r="A18" s="38"/>
      <c r="B18" s="39" t="s">
        <v>168</v>
      </c>
      <c r="C18" s="38"/>
      <c r="D18" s="38"/>
      <c r="E18" s="38"/>
      <c r="F18" s="38"/>
      <c r="G18" s="38"/>
      <c r="H18" s="38"/>
      <c r="I18" s="38"/>
      <c r="J18" s="38"/>
      <c r="K18" s="38"/>
    </row>
    <row r="19" spans="1:11" x14ac:dyDescent="0.2">
      <c r="A19" s="38"/>
      <c r="B19" s="38" t="s">
        <v>162</v>
      </c>
      <c r="C19" s="38"/>
      <c r="D19" s="38"/>
      <c r="E19" s="38"/>
      <c r="F19" s="38"/>
      <c r="G19" s="38"/>
      <c r="H19" s="38"/>
      <c r="I19" s="38"/>
      <c r="J19" s="38"/>
      <c r="K19" s="38"/>
    </row>
    <row r="20" spans="1:11" x14ac:dyDescent="0.2">
      <c r="A20" s="38"/>
      <c r="B20" s="38" t="s">
        <v>161</v>
      </c>
      <c r="C20" s="38"/>
      <c r="D20" s="38"/>
      <c r="E20" s="38"/>
      <c r="F20" s="38"/>
      <c r="G20" s="38"/>
      <c r="H20" s="38"/>
      <c r="I20" s="38"/>
      <c r="J20" s="38"/>
      <c r="K20" s="38"/>
    </row>
    <row r="21" spans="1:11" x14ac:dyDescent="0.2">
      <c r="A21" s="38"/>
      <c r="B21" s="38"/>
      <c r="C21" s="38"/>
      <c r="D21" s="38"/>
      <c r="E21" s="38"/>
      <c r="F21" s="38"/>
      <c r="G21" s="38"/>
      <c r="H21" s="38"/>
      <c r="I21" s="38"/>
      <c r="J21" s="38"/>
      <c r="K21" s="38"/>
    </row>
    <row r="22" spans="1:11" x14ac:dyDescent="0.2">
      <c r="A22" s="38"/>
      <c r="B22" s="38"/>
      <c r="C22" s="38"/>
      <c r="D22" s="38"/>
      <c r="E22" s="38"/>
      <c r="F22" s="38"/>
      <c r="G22" s="38"/>
      <c r="H22" s="38"/>
      <c r="I22" s="38"/>
      <c r="J22" s="38"/>
      <c r="K22" s="38"/>
    </row>
    <row r="23" spans="1:11" x14ac:dyDescent="0.2">
      <c r="A23" s="38"/>
      <c r="B23" s="38"/>
      <c r="C23" s="38"/>
      <c r="D23" s="38"/>
      <c r="E23" s="38"/>
      <c r="F23" s="38"/>
      <c r="G23" s="38"/>
      <c r="H23" s="38"/>
      <c r="I23" s="38"/>
      <c r="J23" s="38"/>
      <c r="K23" s="38"/>
    </row>
    <row r="24" spans="1:11" x14ac:dyDescent="0.2">
      <c r="A24" s="38"/>
      <c r="B24" s="38"/>
      <c r="C24" s="38"/>
      <c r="D24" s="38"/>
      <c r="E24" s="38"/>
      <c r="F24" s="38"/>
      <c r="G24" s="38"/>
      <c r="H24" s="38"/>
      <c r="I24" s="38"/>
      <c r="J24" s="38"/>
      <c r="K24" s="38"/>
    </row>
    <row r="25" spans="1:11" x14ac:dyDescent="0.2">
      <c r="A25" s="38"/>
      <c r="B25" s="38"/>
      <c r="C25" s="38"/>
      <c r="D25" s="38"/>
      <c r="E25" s="38"/>
      <c r="F25" s="38"/>
      <c r="G25" s="38"/>
      <c r="H25" s="38"/>
      <c r="I25" s="38"/>
      <c r="J25" s="38"/>
      <c r="K25" s="38"/>
    </row>
    <row r="26" spans="1:11" x14ac:dyDescent="0.2">
      <c r="A26" s="38"/>
      <c r="B26" s="38"/>
      <c r="C26" s="38"/>
      <c r="D26" s="38"/>
      <c r="E26" s="38"/>
      <c r="F26" s="38"/>
      <c r="G26" s="38"/>
      <c r="H26" s="38"/>
      <c r="I26" s="38"/>
      <c r="J26" s="38"/>
      <c r="K26" s="38"/>
    </row>
    <row r="27" spans="1:11" x14ac:dyDescent="0.2">
      <c r="A27" s="38"/>
      <c r="B27" s="38"/>
      <c r="C27" s="38"/>
      <c r="D27" s="38"/>
      <c r="E27" s="38"/>
      <c r="F27" s="38"/>
      <c r="G27" s="38"/>
      <c r="H27" s="38"/>
      <c r="I27" s="38"/>
      <c r="J27" s="38"/>
      <c r="K27" s="38"/>
    </row>
    <row r="28" spans="1:11" x14ac:dyDescent="0.2">
      <c r="A28" s="38"/>
      <c r="B28" s="38"/>
      <c r="C28" s="38"/>
      <c r="D28" s="38"/>
      <c r="E28" s="38"/>
      <c r="F28" s="38"/>
      <c r="G28" s="38"/>
      <c r="H28" s="38"/>
      <c r="I28" s="38"/>
      <c r="J28" s="38"/>
      <c r="K28" s="38"/>
    </row>
    <row r="29" spans="1:11" x14ac:dyDescent="0.2">
      <c r="A29" s="38"/>
      <c r="B29" s="38"/>
      <c r="C29" s="38"/>
      <c r="D29" s="38"/>
      <c r="E29" s="38"/>
      <c r="F29" s="38"/>
      <c r="G29" s="38"/>
      <c r="H29" s="38"/>
      <c r="I29" s="38"/>
      <c r="J29" s="38"/>
      <c r="K29" s="38"/>
    </row>
    <row r="30" spans="1:11" x14ac:dyDescent="0.2">
      <c r="A30" s="38"/>
      <c r="B30" s="38"/>
      <c r="C30" s="38"/>
      <c r="D30" s="38"/>
      <c r="E30" s="38"/>
      <c r="F30" s="38"/>
      <c r="G30" s="38"/>
      <c r="H30" s="38"/>
      <c r="I30" s="38"/>
      <c r="J30" s="38"/>
      <c r="K30" s="38"/>
    </row>
    <row r="31" spans="1:11" x14ac:dyDescent="0.2">
      <c r="A31" s="38"/>
      <c r="B31" s="38"/>
      <c r="C31" s="38"/>
      <c r="D31" s="38"/>
      <c r="E31" s="38"/>
      <c r="F31" s="38"/>
      <c r="G31" s="38"/>
      <c r="H31" s="38"/>
      <c r="I31" s="38"/>
      <c r="J31" s="38"/>
      <c r="K31" s="38"/>
    </row>
  </sheetData>
  <sheetProtection algorithmName="SHA-512" hashValue="HRF0xRThHSwbGgNY7LY+raN4bZ8+jTOlPyn7uwV9g58p0eArKoNNyekb8uzR1Jw3rfERl/MztElZjDwammf3gg==" saltValue="gkNXPM7tJI+34iVACMNdeQ==" spinCount="100000" sheet="1" selectLockedCells="1"/>
  <mergeCells count="2">
    <mergeCell ref="B4:K4"/>
    <mergeCell ref="B15:K15"/>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198E0"/>
    <pageSetUpPr fitToPage="1"/>
  </sheetPr>
  <dimension ref="A1:K120"/>
  <sheetViews>
    <sheetView showGridLines="0" showRowColHeaders="0" zoomScaleNormal="100" workbookViewId="0">
      <selection activeCell="D6" sqref="D6"/>
    </sheetView>
  </sheetViews>
  <sheetFormatPr baseColWidth="10" defaultRowHeight="14.25" x14ac:dyDescent="0.2"/>
  <cols>
    <col min="1" max="1" width="2.625" customWidth="1"/>
    <col min="2" max="2" width="12.625" customWidth="1"/>
    <col min="3" max="3" width="78.625" customWidth="1"/>
    <col min="4" max="4" width="15.625" customWidth="1"/>
    <col min="5" max="5" width="15.625" hidden="1" customWidth="1"/>
    <col min="6" max="6" width="122.125" customWidth="1"/>
    <col min="7" max="7" width="77" customWidth="1"/>
    <col min="8" max="8" width="46.5" bestFit="1" customWidth="1"/>
    <col min="9" max="9" width="16.25" bestFit="1" customWidth="1"/>
  </cols>
  <sheetData>
    <row r="1" spans="1:9" ht="20.25" x14ac:dyDescent="0.3">
      <c r="A1" s="208" t="s">
        <v>208</v>
      </c>
      <c r="B1" s="82"/>
      <c r="C1" s="82"/>
      <c r="D1" s="83"/>
      <c r="E1" s="82"/>
      <c r="F1" s="82"/>
      <c r="G1" s="2"/>
    </row>
    <row r="2" spans="1:9" ht="20.25" x14ac:dyDescent="0.3">
      <c r="A2" s="209"/>
      <c r="B2" s="82"/>
      <c r="C2" s="82"/>
      <c r="D2" s="82"/>
      <c r="E2" s="82"/>
      <c r="F2" s="82"/>
      <c r="G2" s="3"/>
      <c r="H2" s="3"/>
      <c r="I2" s="4"/>
    </row>
    <row r="3" spans="1:9" ht="20.25" x14ac:dyDescent="0.3">
      <c r="A3" s="209" t="s">
        <v>0</v>
      </c>
      <c r="B3" s="82"/>
      <c r="C3" s="82"/>
      <c r="D3" s="82"/>
      <c r="E3" s="82"/>
      <c r="F3" s="82"/>
      <c r="G3" s="5"/>
    </row>
    <row r="4" spans="1:9" x14ac:dyDescent="0.2">
      <c r="A4" s="82"/>
      <c r="B4" s="82"/>
      <c r="C4" s="82"/>
      <c r="D4" s="82"/>
      <c r="E4" s="82"/>
      <c r="F4" s="210"/>
      <c r="G4" s="7"/>
    </row>
    <row r="5" spans="1:9" ht="30.75" thickBot="1" x14ac:dyDescent="0.3">
      <c r="A5" s="82"/>
      <c r="B5" s="82"/>
      <c r="C5" s="82"/>
      <c r="D5" s="163" t="s">
        <v>1</v>
      </c>
      <c r="E5" s="90" t="s">
        <v>2</v>
      </c>
      <c r="F5" s="90" t="s">
        <v>3</v>
      </c>
      <c r="G5" s="7"/>
    </row>
    <row r="6" spans="1:9" x14ac:dyDescent="0.2">
      <c r="A6" s="82"/>
      <c r="B6" s="102" t="s">
        <v>4</v>
      </c>
      <c r="C6" s="169"/>
      <c r="D6" s="58"/>
      <c r="E6" s="74">
        <f>IF(D6="ja",1,0)</f>
        <v>0</v>
      </c>
      <c r="F6" s="211" t="s">
        <v>144</v>
      </c>
      <c r="G6" s="9"/>
      <c r="H6" s="3"/>
    </row>
    <row r="7" spans="1:9" ht="29.25" thickBot="1" x14ac:dyDescent="0.25">
      <c r="A7" s="82"/>
      <c r="B7" s="212" t="s">
        <v>5</v>
      </c>
      <c r="C7" s="157"/>
      <c r="D7" s="24"/>
      <c r="E7" s="75">
        <f>IF(D7="ja",1,0)</f>
        <v>0</v>
      </c>
      <c r="F7" s="213" t="s">
        <v>169</v>
      </c>
      <c r="G7" s="11"/>
      <c r="H7" s="3"/>
    </row>
    <row r="8" spans="1:9" x14ac:dyDescent="0.2">
      <c r="A8" s="82"/>
      <c r="B8" s="102" t="s">
        <v>193</v>
      </c>
      <c r="C8" s="169"/>
      <c r="D8" s="12"/>
      <c r="E8" s="71">
        <f>D8</f>
        <v>0</v>
      </c>
      <c r="F8" s="286" t="s">
        <v>170</v>
      </c>
      <c r="G8" s="9"/>
      <c r="H8" s="3"/>
    </row>
    <row r="9" spans="1:9" x14ac:dyDescent="0.2">
      <c r="A9" s="82"/>
      <c r="B9" s="200" t="s">
        <v>194</v>
      </c>
      <c r="C9" s="171"/>
      <c r="D9" s="13"/>
      <c r="E9" s="72">
        <f>D9</f>
        <v>0</v>
      </c>
      <c r="F9" s="287"/>
      <c r="G9" s="9"/>
      <c r="H9" s="3"/>
    </row>
    <row r="10" spans="1:9" x14ac:dyDescent="0.2">
      <c r="A10" s="82"/>
      <c r="B10" s="200" t="s">
        <v>195</v>
      </c>
      <c r="C10" s="171"/>
      <c r="D10" s="13"/>
      <c r="E10" s="72">
        <f>D10</f>
        <v>0</v>
      </c>
      <c r="F10" s="287"/>
      <c r="G10" s="9"/>
      <c r="H10" s="3"/>
    </row>
    <row r="11" spans="1:9" ht="15" thickBot="1" x14ac:dyDescent="0.25">
      <c r="A11" s="82"/>
      <c r="B11" s="214" t="s">
        <v>6</v>
      </c>
      <c r="C11" s="167"/>
      <c r="D11" s="148">
        <f>E11</f>
        <v>0</v>
      </c>
      <c r="E11" s="73">
        <f>SUM(D8:D10)</f>
        <v>0</v>
      </c>
      <c r="F11" s="288"/>
      <c r="G11" s="9"/>
      <c r="H11" s="3"/>
    </row>
    <row r="12" spans="1:9" x14ac:dyDescent="0.2">
      <c r="A12" s="82"/>
      <c r="B12" s="102" t="s">
        <v>7</v>
      </c>
      <c r="C12" s="169"/>
      <c r="D12" s="12"/>
      <c r="E12" s="74">
        <f>D12</f>
        <v>0</v>
      </c>
      <c r="F12" s="104" t="s">
        <v>8</v>
      </c>
      <c r="G12" s="9"/>
      <c r="H12" s="3"/>
    </row>
    <row r="13" spans="1:9" ht="15" thickBot="1" x14ac:dyDescent="0.25">
      <c r="A13" s="82"/>
      <c r="B13" s="215" t="s">
        <v>9</v>
      </c>
      <c r="C13" s="106"/>
      <c r="D13" s="14"/>
      <c r="E13" s="75">
        <f>D13</f>
        <v>0</v>
      </c>
      <c r="F13" s="108" t="s">
        <v>10</v>
      </c>
      <c r="G13" s="9"/>
      <c r="H13" s="3"/>
    </row>
    <row r="14" spans="1:9" ht="60.75" thickBot="1" x14ac:dyDescent="0.25">
      <c r="A14" s="82"/>
      <c r="B14" s="216" t="s">
        <v>11</v>
      </c>
      <c r="C14" s="217"/>
      <c r="D14" s="15"/>
      <c r="E14" s="76">
        <f>D14</f>
        <v>0</v>
      </c>
      <c r="F14" s="218" t="s">
        <v>151</v>
      </c>
      <c r="G14" s="16"/>
      <c r="H14" s="17"/>
      <c r="I14" s="4"/>
    </row>
    <row r="15" spans="1:9" x14ac:dyDescent="0.2">
      <c r="A15" s="82"/>
      <c r="B15" s="82"/>
      <c r="C15" s="82"/>
      <c r="D15" s="82"/>
      <c r="E15" s="82"/>
      <c r="F15" s="82"/>
    </row>
    <row r="16" spans="1:9" ht="20.25" x14ac:dyDescent="0.3">
      <c r="A16" s="209" t="s">
        <v>12</v>
      </c>
      <c r="B16" s="82"/>
      <c r="C16" s="82"/>
      <c r="D16" s="82"/>
      <c r="E16" s="82"/>
      <c r="F16" s="82"/>
    </row>
    <row r="17" spans="1:7" x14ac:dyDescent="0.2">
      <c r="A17" s="219"/>
      <c r="B17" s="220"/>
      <c r="C17" s="82"/>
      <c r="D17" s="82"/>
      <c r="E17" s="82"/>
      <c r="F17" s="123"/>
    </row>
    <row r="18" spans="1:7" ht="30.75" thickBot="1" x14ac:dyDescent="0.3">
      <c r="A18" s="82"/>
      <c r="B18" s="82"/>
      <c r="C18" s="82"/>
      <c r="D18" s="269" t="s">
        <v>1</v>
      </c>
      <c r="E18" s="90" t="s">
        <v>2</v>
      </c>
      <c r="F18" s="90" t="s">
        <v>3</v>
      </c>
    </row>
    <row r="19" spans="1:7" ht="28.5" x14ac:dyDescent="0.2">
      <c r="A19" s="82"/>
      <c r="B19" s="289" t="s">
        <v>13</v>
      </c>
      <c r="C19" s="221" t="s">
        <v>14</v>
      </c>
      <c r="D19" s="270"/>
      <c r="E19" s="77">
        <f>D19</f>
        <v>0</v>
      </c>
      <c r="F19" s="114" t="s">
        <v>186</v>
      </c>
    </row>
    <row r="20" spans="1:7" x14ac:dyDescent="0.2">
      <c r="A20" s="82"/>
      <c r="B20" s="290"/>
      <c r="C20" s="115" t="s">
        <v>171</v>
      </c>
      <c r="D20" s="19"/>
      <c r="E20" s="78">
        <f>D20</f>
        <v>0</v>
      </c>
      <c r="F20" s="116"/>
    </row>
    <row r="21" spans="1:7" x14ac:dyDescent="0.2">
      <c r="A21" s="82"/>
      <c r="B21" s="290"/>
      <c r="C21" s="279" t="s">
        <v>15</v>
      </c>
      <c r="D21" s="19"/>
      <c r="E21" s="78">
        <f>D21</f>
        <v>0</v>
      </c>
      <c r="F21" s="116" t="s">
        <v>16</v>
      </c>
    </row>
    <row r="22" spans="1:7" x14ac:dyDescent="0.2">
      <c r="A22" s="82"/>
      <c r="B22" s="290"/>
      <c r="C22" s="180" t="s">
        <v>17</v>
      </c>
      <c r="D22" s="19"/>
      <c r="E22" s="78">
        <f>IF(E6=1,0,D22)</f>
        <v>0</v>
      </c>
      <c r="F22" s="116" t="s">
        <v>18</v>
      </c>
    </row>
    <row r="23" spans="1:7" x14ac:dyDescent="0.2">
      <c r="A23" s="82"/>
      <c r="B23" s="290"/>
      <c r="C23" s="180" t="s">
        <v>19</v>
      </c>
      <c r="D23" s="19"/>
      <c r="E23" s="79"/>
      <c r="F23" s="116" t="s">
        <v>20</v>
      </c>
    </row>
    <row r="24" spans="1:7" x14ac:dyDescent="0.2">
      <c r="A24" s="82"/>
      <c r="B24" s="290"/>
      <c r="C24" s="180" t="s">
        <v>21</v>
      </c>
      <c r="D24" s="19"/>
      <c r="E24" s="78">
        <f>MIN(SUM(D23:D24),20000)</f>
        <v>0</v>
      </c>
      <c r="F24" s="116" t="s">
        <v>172</v>
      </c>
      <c r="G24" s="5"/>
    </row>
    <row r="25" spans="1:7" x14ac:dyDescent="0.2">
      <c r="A25" s="82"/>
      <c r="B25" s="290"/>
      <c r="C25" s="180" t="s">
        <v>22</v>
      </c>
      <c r="D25" s="19"/>
      <c r="E25" s="78">
        <f>MAX(D25*0.1,0)</f>
        <v>0</v>
      </c>
      <c r="F25" s="116" t="s">
        <v>173</v>
      </c>
      <c r="G25" s="5"/>
    </row>
    <row r="26" spans="1:7" x14ac:dyDescent="0.2">
      <c r="A26" s="82"/>
      <c r="B26" s="290"/>
      <c r="C26" s="177" t="s">
        <v>24</v>
      </c>
      <c r="D26" s="19"/>
      <c r="E26" s="80">
        <f>D26</f>
        <v>0</v>
      </c>
      <c r="F26" s="119" t="s">
        <v>25</v>
      </c>
    </row>
    <row r="27" spans="1:7" ht="15" thickBot="1" x14ac:dyDescent="0.25">
      <c r="A27" s="82"/>
      <c r="B27" s="291"/>
      <c r="C27" s="120" t="s">
        <v>26</v>
      </c>
      <c r="D27" s="121">
        <f>E27</f>
        <v>0</v>
      </c>
      <c r="E27" s="81">
        <f>E19+E20-E21-E22-E23-E24+E25-E26</f>
        <v>0</v>
      </c>
      <c r="F27" s="122"/>
    </row>
    <row r="28" spans="1:7" x14ac:dyDescent="0.2">
      <c r="A28" s="82"/>
      <c r="B28" s="82"/>
      <c r="C28" s="82"/>
      <c r="D28" s="82"/>
      <c r="E28" s="82"/>
      <c r="F28" s="82"/>
    </row>
    <row r="29" spans="1:7" ht="20.25" x14ac:dyDescent="0.3">
      <c r="A29" s="209" t="s">
        <v>27</v>
      </c>
      <c r="B29" s="82"/>
      <c r="C29" s="82"/>
      <c r="D29" s="82"/>
      <c r="E29" s="82"/>
      <c r="F29" s="123"/>
    </row>
    <row r="30" spans="1:7" ht="31.5" thickBot="1" x14ac:dyDescent="0.35">
      <c r="A30" s="209"/>
      <c r="B30" s="82"/>
      <c r="C30" s="82"/>
      <c r="D30" s="163" t="s">
        <v>1</v>
      </c>
      <c r="E30" s="90" t="s">
        <v>2</v>
      </c>
      <c r="F30" s="90" t="s">
        <v>3</v>
      </c>
    </row>
    <row r="31" spans="1:7" x14ac:dyDescent="0.2">
      <c r="A31" s="222"/>
      <c r="B31" s="289" t="s">
        <v>28</v>
      </c>
      <c r="C31" s="223" t="s">
        <v>29</v>
      </c>
      <c r="D31" s="125" t="str">
        <f>E31</f>
        <v>Fehler, zu geringe Personenzahl im Haushalt</v>
      </c>
      <c r="E31" s="77" t="str">
        <f>IF(E11&gt;1,IF(E11=2,18468,IF(E11=3,22452,IF(E11=4,25836,29220+2448*(E11-5)))),IF(E11=1,12072,"Fehler, zu geringe Personenzahl im Haushalt"))</f>
        <v>Fehler, zu geringe Personenzahl im Haushalt</v>
      </c>
      <c r="F31" s="126" t="s">
        <v>54</v>
      </c>
    </row>
    <row r="32" spans="1:7" x14ac:dyDescent="0.2">
      <c r="A32" s="222"/>
      <c r="B32" s="290"/>
      <c r="C32" s="224" t="s">
        <v>30</v>
      </c>
      <c r="D32" s="19"/>
      <c r="E32" s="80">
        <f t="shared" ref="E32:E43" si="0">D32</f>
        <v>0</v>
      </c>
      <c r="F32" s="128" t="s">
        <v>31</v>
      </c>
    </row>
    <row r="33" spans="1:9" x14ac:dyDescent="0.2">
      <c r="A33" s="222"/>
      <c r="B33" s="290"/>
      <c r="C33" s="224" t="s">
        <v>32</v>
      </c>
      <c r="D33" s="19"/>
      <c r="E33" s="80">
        <f>D33</f>
        <v>0</v>
      </c>
      <c r="F33" s="128" t="s">
        <v>33</v>
      </c>
    </row>
    <row r="34" spans="1:9" x14ac:dyDescent="0.2">
      <c r="A34" s="222"/>
      <c r="B34" s="290"/>
      <c r="C34" s="224" t="s">
        <v>34</v>
      </c>
      <c r="D34" s="19"/>
      <c r="E34" s="80">
        <f>D34</f>
        <v>0</v>
      </c>
      <c r="F34" s="129" t="s">
        <v>35</v>
      </c>
    </row>
    <row r="35" spans="1:9" x14ac:dyDescent="0.2">
      <c r="A35" s="222"/>
      <c r="B35" s="290"/>
      <c r="C35" s="224" t="s">
        <v>36</v>
      </c>
      <c r="D35" s="19"/>
      <c r="E35" s="80">
        <f>D35</f>
        <v>0</v>
      </c>
      <c r="F35" s="129" t="s">
        <v>37</v>
      </c>
    </row>
    <row r="36" spans="1:9" x14ac:dyDescent="0.2">
      <c r="A36" s="82"/>
      <c r="B36" s="290"/>
      <c r="C36" s="224" t="s">
        <v>38</v>
      </c>
      <c r="D36" s="130" t="str">
        <f>E36</f>
        <v>Fehler, zu geringe Personenzahl im Haushalt</v>
      </c>
      <c r="E36" s="80" t="str">
        <f>IF(E11&gt;1,IF(E11=2,IF(E14=1,19800,IF(E14=2,21000,IF(E14=3,18600,"Fehler, ungültige Prämienregion"))),IF(E11&gt;2,IF(E14=1,20400+(E11-3)*600,IF(E14=2,22800+(E11-3)*600,IF(E14=3,20400+(E11-3)*600,"Fehler, ungültige Prämienregion"))))),IF(E11=1,IF(E14=1,15000,IF(E14=2,15000,IF(E14=3,13800,"Fehler, ungültige Prämienregion"))),"Fehler, zu geringe Personenzahl im Haushalt"))</f>
        <v>Fehler, zu geringe Personenzahl im Haushalt</v>
      </c>
      <c r="F36" s="128" t="s">
        <v>54</v>
      </c>
    </row>
    <row r="37" spans="1:9" x14ac:dyDescent="0.2">
      <c r="A37" s="82"/>
      <c r="B37" s="290"/>
      <c r="C37" s="224" t="s">
        <v>39</v>
      </c>
      <c r="D37" s="130" t="str">
        <f>E37</f>
        <v>Fehler, ungültige Prämienregion</v>
      </c>
      <c r="E37" s="80" t="str">
        <f>IF(E14=1,E8*5160+E9*3852+E10*1200,IF(E14=2,E8*4824+E9*3588+E10*1116,IF(E14=3,E8*4620+E9*3444+E10*1068,"Fehler, ungültige Prämienregion")))</f>
        <v>Fehler, ungültige Prämienregion</v>
      </c>
      <c r="F37" s="128" t="s">
        <v>196</v>
      </c>
      <c r="I37" s="4"/>
    </row>
    <row r="38" spans="1:9" x14ac:dyDescent="0.2">
      <c r="A38" s="82"/>
      <c r="B38" s="290"/>
      <c r="C38" s="224" t="s">
        <v>40</v>
      </c>
      <c r="D38" s="19"/>
      <c r="E38" s="80">
        <f>D38</f>
        <v>0</v>
      </c>
      <c r="F38" s="128" t="s">
        <v>198</v>
      </c>
      <c r="G38" s="5"/>
    </row>
    <row r="39" spans="1:9" x14ac:dyDescent="0.2">
      <c r="A39" s="82"/>
      <c r="B39" s="290"/>
      <c r="C39" s="224" t="s">
        <v>41</v>
      </c>
      <c r="D39" s="19"/>
      <c r="E39" s="80">
        <f>D39</f>
        <v>0</v>
      </c>
      <c r="F39" s="128" t="s">
        <v>42</v>
      </c>
    </row>
    <row r="40" spans="1:9" x14ac:dyDescent="0.2">
      <c r="A40" s="82"/>
      <c r="B40" s="290"/>
      <c r="C40" s="224" t="s">
        <v>43</v>
      </c>
      <c r="D40" s="19"/>
      <c r="E40" s="80">
        <f t="shared" si="0"/>
        <v>0</v>
      </c>
      <c r="F40" s="131" t="s">
        <v>174</v>
      </c>
    </row>
    <row r="41" spans="1:9" x14ac:dyDescent="0.2">
      <c r="A41" s="82"/>
      <c r="B41" s="290"/>
      <c r="C41" s="224" t="s">
        <v>44</v>
      </c>
      <c r="D41" s="19"/>
      <c r="E41" s="80">
        <f>D41</f>
        <v>0</v>
      </c>
      <c r="F41" s="129" t="s">
        <v>45</v>
      </c>
    </row>
    <row r="42" spans="1:9" x14ac:dyDescent="0.2">
      <c r="A42" s="82"/>
      <c r="B42" s="290"/>
      <c r="C42" s="224" t="s">
        <v>46</v>
      </c>
      <c r="D42" s="19"/>
      <c r="E42" s="80">
        <f t="shared" si="0"/>
        <v>0</v>
      </c>
      <c r="F42" s="129" t="s">
        <v>47</v>
      </c>
    </row>
    <row r="43" spans="1:9" hidden="1" x14ac:dyDescent="0.2">
      <c r="A43" s="82"/>
      <c r="B43" s="290"/>
      <c r="C43" s="132" t="s">
        <v>48</v>
      </c>
      <c r="D43" s="178"/>
      <c r="E43" s="80">
        <f t="shared" si="0"/>
        <v>0</v>
      </c>
      <c r="F43" s="128"/>
    </row>
    <row r="44" spans="1:9" ht="15" thickBot="1" x14ac:dyDescent="0.25">
      <c r="A44" s="82"/>
      <c r="B44" s="291"/>
      <c r="C44" s="135" t="s">
        <v>49</v>
      </c>
      <c r="D44" s="121" t="e">
        <f>E44</f>
        <v>#VALUE!</v>
      </c>
      <c r="E44" s="81" t="e">
        <f>E31+E32+E33+E34+E35+E36+E37-E38+E39+E40+E41+E42+E43</f>
        <v>#VALUE!</v>
      </c>
      <c r="F44" s="122"/>
    </row>
    <row r="45" spans="1:9" x14ac:dyDescent="0.2">
      <c r="A45" s="82"/>
      <c r="B45" s="136"/>
      <c r="C45" s="137"/>
      <c r="D45" s="138"/>
      <c r="E45" s="139"/>
      <c r="F45" s="162"/>
      <c r="G45" s="21"/>
    </row>
    <row r="46" spans="1:9" ht="20.25" x14ac:dyDescent="0.3">
      <c r="A46" s="209" t="s">
        <v>50</v>
      </c>
      <c r="B46" s="136"/>
      <c r="C46" s="137"/>
      <c r="D46" s="137"/>
      <c r="E46" s="140"/>
      <c r="F46" s="162"/>
      <c r="G46" s="21"/>
    </row>
    <row r="47" spans="1:9" ht="30.75" thickBot="1" x14ac:dyDescent="0.3">
      <c r="A47" s="82"/>
      <c r="B47" s="82"/>
      <c r="C47" s="82"/>
      <c r="D47" s="225" t="s">
        <v>139</v>
      </c>
      <c r="E47" s="90" t="s">
        <v>2</v>
      </c>
      <c r="F47" s="90" t="s">
        <v>3</v>
      </c>
    </row>
    <row r="48" spans="1:9" x14ac:dyDescent="0.2">
      <c r="A48" s="82"/>
      <c r="B48" s="292" t="s">
        <v>51</v>
      </c>
      <c r="C48" s="226" t="s">
        <v>52</v>
      </c>
      <c r="D48" s="143" t="e">
        <f t="shared" ref="D48:D55" si="1">E48</f>
        <v>#VALUE!</v>
      </c>
      <c r="E48" s="74" t="e">
        <f>E27-E44</f>
        <v>#VALUE!</v>
      </c>
      <c r="F48" s="144" t="s">
        <v>176</v>
      </c>
    </row>
    <row r="49" spans="1:9" x14ac:dyDescent="0.2">
      <c r="A49" s="82"/>
      <c r="B49" s="293"/>
      <c r="C49" s="227" t="s">
        <v>177</v>
      </c>
      <c r="D49" s="146">
        <f t="shared" si="1"/>
        <v>24000</v>
      </c>
      <c r="E49" s="78">
        <v>24000</v>
      </c>
      <c r="F49" s="128" t="s">
        <v>54</v>
      </c>
    </row>
    <row r="50" spans="1:9" x14ac:dyDescent="0.2">
      <c r="A50" s="82"/>
      <c r="B50" s="293"/>
      <c r="C50" s="227" t="s">
        <v>178</v>
      </c>
      <c r="D50" s="146">
        <f t="shared" si="1"/>
        <v>0</v>
      </c>
      <c r="E50" s="78">
        <f>E13*4000</f>
        <v>0</v>
      </c>
      <c r="F50" s="128" t="s">
        <v>55</v>
      </c>
    </row>
    <row r="51" spans="1:9" x14ac:dyDescent="0.2">
      <c r="A51" s="82"/>
      <c r="B51" s="293"/>
      <c r="C51" s="227" t="s">
        <v>56</v>
      </c>
      <c r="D51" s="146" t="e">
        <f t="shared" si="1"/>
        <v>#VALUE!</v>
      </c>
      <c r="E51" s="78" t="e">
        <f>E48-E49-E50</f>
        <v>#VALUE!</v>
      </c>
      <c r="F51" s="128"/>
    </row>
    <row r="52" spans="1:9" x14ac:dyDescent="0.2">
      <c r="A52" s="82"/>
      <c r="B52" s="293"/>
      <c r="C52" s="227" t="s">
        <v>57</v>
      </c>
      <c r="D52" s="146" t="e">
        <f t="shared" si="1"/>
        <v>#VALUE!</v>
      </c>
      <c r="E52" s="78" t="e">
        <f>E51*0.45</f>
        <v>#VALUE!</v>
      </c>
      <c r="F52" s="129"/>
    </row>
    <row r="53" spans="1:9" ht="15" thickBot="1" x14ac:dyDescent="0.25">
      <c r="A53" s="82"/>
      <c r="B53" s="283"/>
      <c r="C53" s="147" t="s">
        <v>179</v>
      </c>
      <c r="D53" s="148" t="e">
        <f t="shared" si="1"/>
        <v>#VALUE!</v>
      </c>
      <c r="E53" s="73" t="e">
        <f>E51-E52</f>
        <v>#VALUE!</v>
      </c>
      <c r="F53" s="149"/>
    </row>
    <row r="54" spans="1:9" x14ac:dyDescent="0.2">
      <c r="A54" s="82"/>
      <c r="B54" s="102" t="s">
        <v>7</v>
      </c>
      <c r="C54" s="169"/>
      <c r="D54" s="143">
        <f t="shared" si="1"/>
        <v>0</v>
      </c>
      <c r="E54" s="74">
        <f>E12</f>
        <v>0</v>
      </c>
      <c r="F54" s="150" t="s">
        <v>180</v>
      </c>
    </row>
    <row r="55" spans="1:9" ht="15" thickBot="1" x14ac:dyDescent="0.25">
      <c r="A55" s="82"/>
      <c r="B55" s="214" t="s">
        <v>58</v>
      </c>
      <c r="C55" s="157"/>
      <c r="D55" s="228" t="e">
        <f t="shared" si="1"/>
        <v>#VALUE!</v>
      </c>
      <c r="E55" s="73" t="e">
        <f>IF(E7=1,MAX(E53/E54,IF(E6=1,-6000,-5000)),MAX(E53/E54,0))</f>
        <v>#VALUE!</v>
      </c>
      <c r="F55" s="229" t="s">
        <v>59</v>
      </c>
      <c r="G55" s="22"/>
      <c r="H55" s="5"/>
    </row>
    <row r="56" spans="1:9" x14ac:dyDescent="0.2">
      <c r="A56" s="82"/>
      <c r="B56" s="162"/>
      <c r="C56" s="82"/>
      <c r="D56" s="82"/>
      <c r="E56" s="82"/>
      <c r="F56" s="82"/>
    </row>
    <row r="57" spans="1:9" ht="20.25" x14ac:dyDescent="0.3">
      <c r="A57" s="209" t="s">
        <v>60</v>
      </c>
      <c r="B57" s="162"/>
      <c r="C57" s="82"/>
      <c r="D57" s="82"/>
      <c r="E57" s="82"/>
      <c r="F57" s="82"/>
      <c r="G57" s="5"/>
    </row>
    <row r="58" spans="1:9" ht="30.75" thickBot="1" x14ac:dyDescent="0.3">
      <c r="A58" s="82"/>
      <c r="B58" s="162"/>
      <c r="C58" s="82"/>
      <c r="D58" s="163" t="s">
        <v>1</v>
      </c>
      <c r="E58" s="90" t="s">
        <v>2</v>
      </c>
      <c r="F58" s="90" t="s">
        <v>3</v>
      </c>
      <c r="G58" s="5"/>
    </row>
    <row r="59" spans="1:9" x14ac:dyDescent="0.2">
      <c r="A59" s="82"/>
      <c r="B59" s="102" t="s">
        <v>61</v>
      </c>
      <c r="C59" s="169"/>
      <c r="D59" s="8"/>
      <c r="E59" s="74">
        <f>IF(D59="Sekundarstufe",2,IF(D59="Tertiärstufe",3,IF(D59="Weiterbildung",4,IF(D59="",0))))</f>
        <v>0</v>
      </c>
      <c r="F59" s="150" t="s">
        <v>144</v>
      </c>
      <c r="G59" s="9"/>
      <c r="H59" s="3"/>
    </row>
    <row r="60" spans="1:9" x14ac:dyDescent="0.2">
      <c r="A60" s="82"/>
      <c r="B60" s="200" t="s">
        <v>62</v>
      </c>
      <c r="C60" s="171"/>
      <c r="D60" s="23"/>
      <c r="E60" s="78">
        <f>D60</f>
        <v>0</v>
      </c>
      <c r="F60" s="131" t="s">
        <v>144</v>
      </c>
      <c r="G60" s="3"/>
      <c r="H60" s="3"/>
      <c r="I60" s="4"/>
    </row>
    <row r="61" spans="1:9" ht="15" thickBot="1" x14ac:dyDescent="0.25">
      <c r="A61" s="82"/>
      <c r="B61" s="231" t="s">
        <v>63</v>
      </c>
      <c r="C61" s="167"/>
      <c r="D61" s="24"/>
      <c r="E61" s="73">
        <f>D61</f>
        <v>0</v>
      </c>
      <c r="F61" s="149" t="s">
        <v>149</v>
      </c>
      <c r="G61" s="3"/>
      <c r="H61" s="3"/>
    </row>
    <row r="62" spans="1:9" x14ac:dyDescent="0.2">
      <c r="A62" s="82"/>
      <c r="B62" s="102" t="s">
        <v>64</v>
      </c>
      <c r="C62" s="169"/>
      <c r="D62" s="8"/>
      <c r="E62" s="74">
        <f>IF(D62="ja",1,0)</f>
        <v>0</v>
      </c>
      <c r="F62" s="211" t="s">
        <v>144</v>
      </c>
      <c r="G62" s="25"/>
      <c r="H62" s="25"/>
    </row>
    <row r="63" spans="1:9" ht="15" thickBot="1" x14ac:dyDescent="0.25">
      <c r="A63" s="82"/>
      <c r="B63" s="214" t="s">
        <v>65</v>
      </c>
      <c r="C63" s="167"/>
      <c r="D63" s="24"/>
      <c r="E63" s="73">
        <f>D63</f>
        <v>0</v>
      </c>
      <c r="F63" s="232" t="s">
        <v>144</v>
      </c>
      <c r="G63" s="3"/>
      <c r="H63" s="25"/>
    </row>
    <row r="64" spans="1:9" x14ac:dyDescent="0.2">
      <c r="A64" s="82"/>
      <c r="B64" s="102" t="s">
        <v>199</v>
      </c>
      <c r="C64" s="169"/>
      <c r="D64" s="26"/>
      <c r="E64" s="77">
        <f>IF(E7=0,D64,0)</f>
        <v>0</v>
      </c>
      <c r="F64" s="150" t="s">
        <v>66</v>
      </c>
      <c r="G64" s="27"/>
      <c r="H64" s="3"/>
    </row>
    <row r="65" spans="1:11" x14ac:dyDescent="0.2">
      <c r="A65" s="82"/>
      <c r="B65" s="200" t="s">
        <v>200</v>
      </c>
      <c r="C65" s="171"/>
      <c r="D65" s="28"/>
      <c r="E65" s="80">
        <f>IF(E7=0,D65,0)</f>
        <v>0</v>
      </c>
      <c r="F65" s="129" t="s">
        <v>66</v>
      </c>
      <c r="G65" s="29"/>
      <c r="H65" s="3"/>
    </row>
    <row r="66" spans="1:11" ht="15" thickBot="1" x14ac:dyDescent="0.25">
      <c r="A66" s="82"/>
      <c r="B66" s="214" t="s">
        <v>201</v>
      </c>
      <c r="C66" s="167"/>
      <c r="D66" s="10"/>
      <c r="E66" s="75">
        <f>IF(E7=0,D66,0)</f>
        <v>0</v>
      </c>
      <c r="F66" s="149" t="s">
        <v>66</v>
      </c>
      <c r="G66" s="30"/>
      <c r="H66" s="3"/>
    </row>
    <row r="67" spans="1:11" ht="60.75" customHeight="1" thickBot="1" x14ac:dyDescent="0.3">
      <c r="A67" s="82"/>
      <c r="B67" s="233" t="s">
        <v>67</v>
      </c>
      <c r="C67" s="92"/>
      <c r="D67" s="31"/>
      <c r="E67" s="234">
        <f>IF(E7=1,0,D67)</f>
        <v>0</v>
      </c>
      <c r="F67" s="235" t="s">
        <v>159</v>
      </c>
      <c r="G67" s="9"/>
      <c r="H67" s="3"/>
    </row>
    <row r="68" spans="1:11" x14ac:dyDescent="0.2">
      <c r="A68" s="82"/>
      <c r="B68" s="82"/>
      <c r="C68" s="82"/>
      <c r="D68" s="82"/>
      <c r="E68" s="82"/>
      <c r="F68" s="82"/>
    </row>
    <row r="69" spans="1:11" ht="20.25" x14ac:dyDescent="0.3">
      <c r="A69" s="209" t="s">
        <v>68</v>
      </c>
      <c r="B69" s="162"/>
      <c r="C69" s="82"/>
      <c r="D69" s="82"/>
      <c r="E69" s="82"/>
      <c r="F69" s="82"/>
    </row>
    <row r="70" spans="1:11" ht="30.75" thickBot="1" x14ac:dyDescent="0.3">
      <c r="A70" s="82"/>
      <c r="B70" s="162"/>
      <c r="C70" s="82"/>
      <c r="D70" s="163" t="s">
        <v>1</v>
      </c>
      <c r="E70" s="90" t="s">
        <v>2</v>
      </c>
      <c r="F70" s="90" t="s">
        <v>3</v>
      </c>
      <c r="G70" s="32"/>
    </row>
    <row r="71" spans="1:11" x14ac:dyDescent="0.2">
      <c r="A71" s="222"/>
      <c r="B71" s="292" t="s">
        <v>13</v>
      </c>
      <c r="C71" s="236" t="s">
        <v>69</v>
      </c>
      <c r="D71" s="18"/>
      <c r="E71" s="77">
        <f>D71/2</f>
        <v>0</v>
      </c>
      <c r="F71" s="237" t="s">
        <v>182</v>
      </c>
      <c r="G71" s="9"/>
    </row>
    <row r="72" spans="1:11" x14ac:dyDescent="0.2">
      <c r="A72" s="82"/>
      <c r="B72" s="293"/>
      <c r="C72" s="238" t="s">
        <v>70</v>
      </c>
      <c r="D72" s="19"/>
      <c r="E72" s="80">
        <f>IF(SUM(E64,E65)&gt;1,D72*0.8,0)</f>
        <v>0</v>
      </c>
      <c r="F72" s="155" t="s">
        <v>181</v>
      </c>
      <c r="G72" s="9"/>
    </row>
    <row r="73" spans="1:11" x14ac:dyDescent="0.2">
      <c r="A73" s="82"/>
      <c r="B73" s="293"/>
      <c r="C73" s="177" t="s">
        <v>71</v>
      </c>
      <c r="D73" s="130">
        <f>E73</f>
        <v>3500</v>
      </c>
      <c r="E73" s="80">
        <f>IF(E59=2,MAX(800-E71,0),MAX(3500-E71,0))</f>
        <v>3500</v>
      </c>
      <c r="F73" s="239" t="s">
        <v>72</v>
      </c>
      <c r="G73" s="9"/>
      <c r="H73" s="3"/>
    </row>
    <row r="74" spans="1:11" x14ac:dyDescent="0.2">
      <c r="A74" s="82"/>
      <c r="B74" s="293"/>
      <c r="C74" s="177" t="s">
        <v>190</v>
      </c>
      <c r="D74" s="19"/>
      <c r="E74" s="80">
        <f>D74</f>
        <v>0</v>
      </c>
      <c r="F74" s="239"/>
      <c r="G74" s="9"/>
    </row>
    <row r="75" spans="1:11" x14ac:dyDescent="0.2">
      <c r="A75" s="82"/>
      <c r="B75" s="293"/>
      <c r="C75" s="177" t="s">
        <v>73</v>
      </c>
      <c r="D75" s="19"/>
      <c r="E75" s="80">
        <f>D75</f>
        <v>0</v>
      </c>
      <c r="F75" s="239"/>
      <c r="G75" s="9"/>
      <c r="I75" s="4"/>
    </row>
    <row r="76" spans="1:11" x14ac:dyDescent="0.2">
      <c r="A76" s="82"/>
      <c r="B76" s="293"/>
      <c r="C76" s="115" t="s">
        <v>74</v>
      </c>
      <c r="D76" s="13"/>
      <c r="E76" s="78">
        <f>D76</f>
        <v>0</v>
      </c>
      <c r="F76" s="116"/>
      <c r="G76" s="6"/>
    </row>
    <row r="77" spans="1:11" x14ac:dyDescent="0.2">
      <c r="A77" s="82"/>
      <c r="B77" s="293"/>
      <c r="C77" s="180" t="s">
        <v>150</v>
      </c>
      <c r="D77" s="19"/>
      <c r="E77" s="80">
        <f>D77</f>
        <v>0</v>
      </c>
      <c r="F77" s="240" t="s">
        <v>23</v>
      </c>
      <c r="G77" s="5"/>
      <c r="H77" s="5"/>
      <c r="I77" s="5"/>
      <c r="J77" s="5"/>
      <c r="K77" s="5"/>
    </row>
    <row r="78" spans="1:11" x14ac:dyDescent="0.2">
      <c r="A78" s="82"/>
      <c r="B78" s="293"/>
      <c r="C78" s="180" t="s">
        <v>53</v>
      </c>
      <c r="D78" s="130">
        <f t="shared" ref="D78:D83" si="2">E78</f>
        <v>20000</v>
      </c>
      <c r="E78" s="80">
        <v>20000</v>
      </c>
      <c r="F78" s="240"/>
    </row>
    <row r="79" spans="1:11" x14ac:dyDescent="0.2">
      <c r="A79" s="82"/>
      <c r="B79" s="293"/>
      <c r="C79" s="180" t="s">
        <v>76</v>
      </c>
      <c r="D79" s="130">
        <f t="shared" si="2"/>
        <v>-10000</v>
      </c>
      <c r="E79" s="80">
        <f>IF(E7=0,SUM(E64:E66,-1)*10000,0)</f>
        <v>-10000</v>
      </c>
      <c r="F79" s="240"/>
    </row>
    <row r="80" spans="1:11" x14ac:dyDescent="0.2">
      <c r="A80" s="82"/>
      <c r="B80" s="293"/>
      <c r="C80" s="180" t="s">
        <v>77</v>
      </c>
      <c r="D80" s="130">
        <f t="shared" si="2"/>
        <v>0</v>
      </c>
      <c r="E80" s="80">
        <f>MAX(E77-E78-E79,0)</f>
        <v>0</v>
      </c>
      <c r="F80" s="240"/>
    </row>
    <row r="81" spans="1:9" x14ac:dyDescent="0.2">
      <c r="A81" s="82"/>
      <c r="B81" s="293"/>
      <c r="C81" s="177" t="s">
        <v>78</v>
      </c>
      <c r="D81" s="130" t="e">
        <f t="shared" si="2"/>
        <v>#DIV/0!</v>
      </c>
      <c r="E81" s="80" t="e">
        <f>MAX(E77-E78-E79,0)/E60</f>
        <v>#DIV/0!</v>
      </c>
      <c r="F81" s="239"/>
    </row>
    <row r="82" spans="1:9" x14ac:dyDescent="0.2">
      <c r="A82" s="82"/>
      <c r="B82" s="293"/>
      <c r="C82" s="180" t="s">
        <v>79</v>
      </c>
      <c r="D82" s="130" t="e">
        <f t="shared" si="2"/>
        <v>#VALUE!</v>
      </c>
      <c r="E82" s="80" t="e">
        <f>MAX(0,E55)</f>
        <v>#VALUE!</v>
      </c>
      <c r="F82" s="116"/>
      <c r="G82" s="5"/>
    </row>
    <row r="83" spans="1:9" ht="15" thickBot="1" x14ac:dyDescent="0.25">
      <c r="A83" s="82"/>
      <c r="B83" s="283"/>
      <c r="C83" s="120" t="s">
        <v>26</v>
      </c>
      <c r="D83" s="271" t="e">
        <f t="shared" si="2"/>
        <v>#DIV/0!</v>
      </c>
      <c r="E83" s="241" t="e">
        <f>E71+E72+E73+E74+E75+E76+E81+E82</f>
        <v>#DIV/0!</v>
      </c>
      <c r="F83" s="122"/>
    </row>
    <row r="84" spans="1:9" x14ac:dyDescent="0.2">
      <c r="A84" s="82"/>
      <c r="B84" s="242"/>
      <c r="C84" s="137"/>
      <c r="D84" s="138"/>
      <c r="E84" s="138"/>
      <c r="F84" s="162"/>
      <c r="G84" s="21"/>
    </row>
    <row r="85" spans="1:9" ht="20.25" x14ac:dyDescent="0.3">
      <c r="A85" s="209" t="s">
        <v>80</v>
      </c>
      <c r="B85" s="136"/>
      <c r="C85" s="137"/>
      <c r="D85" s="137"/>
      <c r="E85" s="137"/>
      <c r="F85" s="162"/>
      <c r="G85" s="21"/>
    </row>
    <row r="86" spans="1:9" ht="30.75" thickBot="1" x14ac:dyDescent="0.3">
      <c r="A86" s="82"/>
      <c r="B86" s="136"/>
      <c r="C86" s="137"/>
      <c r="D86" s="163" t="s">
        <v>1</v>
      </c>
      <c r="E86" s="90" t="s">
        <v>2</v>
      </c>
      <c r="F86" s="90" t="s">
        <v>3</v>
      </c>
      <c r="G86" s="21"/>
    </row>
    <row r="87" spans="1:9" x14ac:dyDescent="0.2">
      <c r="A87" s="82"/>
      <c r="B87" s="281" t="s">
        <v>81</v>
      </c>
      <c r="C87" s="236" t="s">
        <v>82</v>
      </c>
      <c r="D87" s="143">
        <f>E87</f>
        <v>0</v>
      </c>
      <c r="E87" s="77">
        <f>IF(E7=1,0,IF(SUM(E64:E66)=0,0,IF(SUM(E64:E66)=1,9240,IF(SUM(E64:E66)=2,18468,IF(SUM(E64:E66)=3,22452,IF(SUM(E64:E66)=4,25836,29220+2448*(SUM(E64:E66)-5)))))))</f>
        <v>0</v>
      </c>
      <c r="F87" s="243" t="s">
        <v>54</v>
      </c>
    </row>
    <row r="88" spans="1:9" x14ac:dyDescent="0.2">
      <c r="A88" s="82"/>
      <c r="B88" s="293"/>
      <c r="C88" s="177" t="s">
        <v>83</v>
      </c>
      <c r="D88" s="130" t="str">
        <f>E88</f>
        <v>Fehler, zu geringe Anzahl Personen im Haushalt</v>
      </c>
      <c r="E88" s="80" t="str">
        <f>IF(E7=1,0,IF(SUM(E64:E66)=1,8400,IF(SUM(E64:E66)&gt;1,IF(SUM(E64:E66)=2,IF(E67=1,19800,IF(E67=2,21000,IF(E67=3,18600,"Fehler, ungültige Prämienregion"))),IF(SUM(E64:E66)&gt;2,IF(E67=1,20400+(SUM(E64:E66)-3)*600,IF(E67=2,22800+(SUM(E64:E66)-3)*600,IF(E67=3,20400+(SUM(E64:E66)-3)*600,"Fehler, ungültige Prämienregion"))))),"Fehler, zu geringe Anzahl Personen im Haushalt")))</f>
        <v>Fehler, zu geringe Anzahl Personen im Haushalt</v>
      </c>
      <c r="F88" s="244" t="s">
        <v>54</v>
      </c>
    </row>
    <row r="89" spans="1:9" x14ac:dyDescent="0.2">
      <c r="A89" s="82"/>
      <c r="B89" s="293"/>
      <c r="C89" s="245" t="s">
        <v>39</v>
      </c>
      <c r="D89" s="146" t="str">
        <f>E89</f>
        <v>Fehler, ungültige Prämienregion</v>
      </c>
      <c r="E89" s="80" t="str">
        <f>IF(E7=1,0,IF(D67=1,D64*5160+D65*3852+D66*1200,IF(D67=2,D64*4824+D65*3588+D66*1116,IF(D67=3,D64*4620+D65*3444+D66*1068,"Fehler, ungültige Prämienregion"))))</f>
        <v>Fehler, ungültige Prämienregion</v>
      </c>
      <c r="F89" s="128" t="s">
        <v>196</v>
      </c>
      <c r="G89" s="33"/>
      <c r="H89" s="33"/>
    </row>
    <row r="90" spans="1:9" x14ac:dyDescent="0.2">
      <c r="A90" s="82"/>
      <c r="B90" s="293"/>
      <c r="C90" s="180" t="s">
        <v>40</v>
      </c>
      <c r="D90" s="19"/>
      <c r="E90" s="80">
        <f>IF(E7=1,0,D90)</f>
        <v>0</v>
      </c>
      <c r="F90" s="246" t="s">
        <v>197</v>
      </c>
      <c r="G90" s="5"/>
      <c r="I90" s="34"/>
    </row>
    <row r="91" spans="1:9" hidden="1" x14ac:dyDescent="0.2">
      <c r="A91" s="82"/>
      <c r="B91" s="293"/>
      <c r="C91" s="180" t="s">
        <v>41</v>
      </c>
      <c r="D91" s="178"/>
      <c r="E91" s="80">
        <f>D91</f>
        <v>0</v>
      </c>
      <c r="F91" s="246" t="s">
        <v>42</v>
      </c>
    </row>
    <row r="92" spans="1:9" x14ac:dyDescent="0.2">
      <c r="A92" s="82"/>
      <c r="B92" s="293"/>
      <c r="C92" s="180" t="s">
        <v>84</v>
      </c>
      <c r="D92" s="146" t="e">
        <f>E92</f>
        <v>#VALUE!</v>
      </c>
      <c r="E92" s="80" t="e">
        <f>MAX(0,E55*-1)</f>
        <v>#VALUE!</v>
      </c>
      <c r="F92" s="116"/>
    </row>
    <row r="93" spans="1:9" x14ac:dyDescent="0.2">
      <c r="A93" s="82"/>
      <c r="B93" s="293"/>
      <c r="C93" s="180" t="s">
        <v>85</v>
      </c>
      <c r="D93" s="146">
        <f>E93</f>
        <v>0</v>
      </c>
      <c r="E93" s="80">
        <f>IF(E63=0,0,IF(E62=0,0,6700+2000*(E63-1)))</f>
        <v>0</v>
      </c>
      <c r="F93" s="246" t="s">
        <v>54</v>
      </c>
    </row>
    <row r="94" spans="1:9" x14ac:dyDescent="0.2">
      <c r="A94" s="82"/>
      <c r="B94" s="293"/>
      <c r="C94" s="180" t="s">
        <v>30</v>
      </c>
      <c r="D94" s="19"/>
      <c r="E94" s="80">
        <f>D94</f>
        <v>0</v>
      </c>
      <c r="F94" s="246" t="s">
        <v>31</v>
      </c>
      <c r="G94" s="5"/>
      <c r="H94" s="5"/>
      <c r="I94" s="5"/>
    </row>
    <row r="95" spans="1:9" x14ac:dyDescent="0.2">
      <c r="A95" s="82"/>
      <c r="B95" s="293"/>
      <c r="C95" s="180" t="s">
        <v>86</v>
      </c>
      <c r="D95" s="19"/>
      <c r="E95" s="80">
        <f>D95</f>
        <v>0</v>
      </c>
      <c r="F95" s="246" t="s">
        <v>33</v>
      </c>
      <c r="G95" s="3"/>
    </row>
    <row r="96" spans="1:9" ht="15" thickBot="1" x14ac:dyDescent="0.25">
      <c r="A96" s="82"/>
      <c r="B96" s="283"/>
      <c r="C96" s="185" t="s">
        <v>87</v>
      </c>
      <c r="D96" s="148">
        <f>E96</f>
        <v>0</v>
      </c>
      <c r="E96" s="75">
        <f>IF(E7=1,E61*480,0)</f>
        <v>0</v>
      </c>
      <c r="F96" s="247" t="s">
        <v>191</v>
      </c>
    </row>
    <row r="97" spans="1:9" ht="28.5" x14ac:dyDescent="0.2">
      <c r="A97" s="82"/>
      <c r="B97" s="281" t="s">
        <v>88</v>
      </c>
      <c r="C97" s="236" t="s">
        <v>154</v>
      </c>
      <c r="D97" s="59"/>
      <c r="E97" s="77" t="b">
        <f>IF(D97="Vollzeitschule Sek II",2000,IF(D97="Lehre",500,IF(D97="Lehre mit BM",1100,IF(D97="Brückenangebote",1000,IF(D97="Tertiär A",3500,IF(D97="Tertiär B / Weiterbildung",0))))))</f>
        <v>0</v>
      </c>
      <c r="F97" s="114" t="s">
        <v>155</v>
      </c>
      <c r="G97" s="9"/>
      <c r="H97" s="3"/>
      <c r="I97" s="5"/>
    </row>
    <row r="98" spans="1:9" x14ac:dyDescent="0.2">
      <c r="A98" s="82"/>
      <c r="B98" s="282"/>
      <c r="C98" s="177" t="s">
        <v>158</v>
      </c>
      <c r="D98" s="19"/>
      <c r="E98" s="80">
        <f>D98</f>
        <v>0</v>
      </c>
      <c r="F98" s="246" t="s">
        <v>157</v>
      </c>
      <c r="G98" s="3"/>
      <c r="H98" s="3"/>
      <c r="I98" s="5"/>
    </row>
    <row r="99" spans="1:9" ht="15" thickBot="1" x14ac:dyDescent="0.25">
      <c r="A99" s="82"/>
      <c r="B99" s="282"/>
      <c r="C99" s="177" t="s">
        <v>90</v>
      </c>
      <c r="D99" s="19"/>
      <c r="E99" s="80">
        <f>D99</f>
        <v>0</v>
      </c>
      <c r="F99" s="246" t="s">
        <v>91</v>
      </c>
      <c r="G99" s="9"/>
      <c r="H99" s="3"/>
      <c r="I99" s="5"/>
    </row>
    <row r="100" spans="1:9" ht="15" hidden="1" thickBot="1" x14ac:dyDescent="0.25">
      <c r="A100" s="82"/>
      <c r="B100" s="283"/>
      <c r="C100" s="147" t="s">
        <v>92</v>
      </c>
      <c r="D100" s="194">
        <v>0</v>
      </c>
      <c r="E100" s="75">
        <f>D100</f>
        <v>0</v>
      </c>
      <c r="F100" s="149"/>
      <c r="G100" s="5"/>
    </row>
    <row r="101" spans="1:9" ht="15" thickBot="1" x14ac:dyDescent="0.25">
      <c r="A101" s="82"/>
      <c r="B101" s="195" t="s">
        <v>49</v>
      </c>
      <c r="C101" s="92"/>
      <c r="D101" s="248" t="e">
        <f>E101</f>
        <v>#VALUE!</v>
      </c>
      <c r="E101" s="196" t="e">
        <f>E87+E88+E89-E90+E91+E92+E93+E94+E95+E96+E97+E98+E99+E100</f>
        <v>#VALUE!</v>
      </c>
      <c r="F101" s="249"/>
    </row>
    <row r="102" spans="1:9" s="21" customFormat="1" x14ac:dyDescent="0.2">
      <c r="A102" s="162"/>
      <c r="B102" s="137"/>
      <c r="C102" s="137"/>
      <c r="D102" s="137"/>
      <c r="E102" s="137"/>
      <c r="F102" s="137"/>
    </row>
    <row r="103" spans="1:9" s="21" customFormat="1" ht="20.25" x14ac:dyDescent="0.3">
      <c r="A103" s="209" t="s">
        <v>93</v>
      </c>
      <c r="B103" s="137"/>
      <c r="C103" s="137"/>
      <c r="D103" s="137"/>
      <c r="E103" s="137"/>
      <c r="F103" s="162"/>
      <c r="G103" s="35"/>
    </row>
    <row r="104" spans="1:9" s="21" customFormat="1" ht="30.75" thickBot="1" x14ac:dyDescent="0.3">
      <c r="A104" s="162"/>
      <c r="B104" s="137"/>
      <c r="C104" s="137"/>
      <c r="D104" s="87" t="s">
        <v>94</v>
      </c>
      <c r="E104" s="90" t="s">
        <v>2</v>
      </c>
      <c r="F104" s="90" t="s">
        <v>3</v>
      </c>
    </row>
    <row r="105" spans="1:9" x14ac:dyDescent="0.2">
      <c r="A105" s="82"/>
      <c r="B105" s="102" t="s">
        <v>95</v>
      </c>
      <c r="C105" s="169"/>
      <c r="D105" s="143" t="e">
        <f>E105</f>
        <v>#DIV/0!</v>
      </c>
      <c r="E105" s="77" t="e">
        <f>E83-E101</f>
        <v>#DIV/0!</v>
      </c>
      <c r="F105" s="211" t="s">
        <v>184</v>
      </c>
    </row>
    <row r="106" spans="1:9" ht="15" thickBot="1" x14ac:dyDescent="0.25">
      <c r="A106" s="82"/>
      <c r="B106" s="214" t="s">
        <v>96</v>
      </c>
      <c r="C106" s="167"/>
      <c r="D106" s="148" t="e">
        <f>E106</f>
        <v>#DIV/0!</v>
      </c>
      <c r="E106" s="75" t="e">
        <f>IF((E105*-1)&gt;450,MROUND(E105*-1,100),0)</f>
        <v>#DIV/0!</v>
      </c>
      <c r="F106" s="149" t="s">
        <v>183</v>
      </c>
    </row>
    <row r="107" spans="1:9" x14ac:dyDescent="0.2">
      <c r="A107" s="82"/>
      <c r="B107" s="250" t="s">
        <v>97</v>
      </c>
      <c r="C107" s="169"/>
      <c r="D107" s="143">
        <f>E107</f>
        <v>13000</v>
      </c>
      <c r="E107" s="74">
        <f>IF(E59&lt;4,13000+E63*4000,0)</f>
        <v>13000</v>
      </c>
      <c r="F107" s="251" t="s">
        <v>98</v>
      </c>
    </row>
    <row r="108" spans="1:9" x14ac:dyDescent="0.2">
      <c r="A108" s="82"/>
      <c r="B108" s="197" t="s">
        <v>99</v>
      </c>
      <c r="C108" s="152"/>
      <c r="D108" s="130" t="e">
        <f>E108</f>
        <v>#DIV/0!</v>
      </c>
      <c r="E108" s="80" t="e">
        <f>MROUND(IF(E106&gt;0,IF(E106&gt;5000,IF(E59=3,MIN(E107,MAX(5000+(E106-5000)*0.5,MIN(E106,16000)*2/3)),MIN(E107,E106)),E106),0),100)</f>
        <v>#DIV/0!</v>
      </c>
      <c r="F108" s="128"/>
      <c r="G108" s="36"/>
    </row>
    <row r="109" spans="1:9" ht="15" x14ac:dyDescent="0.2">
      <c r="A109" s="82"/>
      <c r="B109" s="284" t="s">
        <v>100</v>
      </c>
      <c r="C109" s="285"/>
      <c r="D109" s="130">
        <f>E109</f>
        <v>0</v>
      </c>
      <c r="E109" s="80">
        <f>IF(E59=2,MAX(0,E106-E108),0)</f>
        <v>0</v>
      </c>
      <c r="F109" s="252" t="s">
        <v>101</v>
      </c>
      <c r="G109" s="5"/>
    </row>
    <row r="110" spans="1:9" hidden="1" x14ac:dyDescent="0.2">
      <c r="A110" s="82"/>
      <c r="B110" s="253" t="s">
        <v>102</v>
      </c>
      <c r="C110" s="152"/>
      <c r="D110" s="230" t="s">
        <v>103</v>
      </c>
      <c r="E110" s="78">
        <f>IF(D110="ja",1,0)</f>
        <v>0</v>
      </c>
      <c r="F110" s="254" t="s">
        <v>104</v>
      </c>
      <c r="G110" s="5"/>
    </row>
    <row r="111" spans="1:9" hidden="1" x14ac:dyDescent="0.2">
      <c r="A111" s="82"/>
      <c r="B111" s="200" t="s">
        <v>105</v>
      </c>
      <c r="C111" s="171"/>
      <c r="D111" s="178">
        <v>0</v>
      </c>
      <c r="E111" s="80">
        <f>D111</f>
        <v>0</v>
      </c>
      <c r="F111" s="254" t="s">
        <v>106</v>
      </c>
    </row>
    <row r="112" spans="1:9" ht="15.75" thickBot="1" x14ac:dyDescent="0.3">
      <c r="A112" s="82"/>
      <c r="B112" s="201" t="s">
        <v>107</v>
      </c>
      <c r="C112" s="202"/>
      <c r="D112" s="255" t="e">
        <f>E112</f>
        <v>#DIV/0!</v>
      </c>
      <c r="E112" s="203" t="e">
        <f>IF(OR(E7=0,E63&gt;0,E6&gt;0),E108+E109+E111,E108+E109*E110+E111)</f>
        <v>#DIV/0!</v>
      </c>
      <c r="F112" s="256" t="s">
        <v>108</v>
      </c>
    </row>
    <row r="113" spans="1:7" x14ac:dyDescent="0.2">
      <c r="A113" s="82"/>
      <c r="B113" s="257" t="s">
        <v>109</v>
      </c>
      <c r="C113" s="258"/>
      <c r="D113" s="143" t="e">
        <f>E113</f>
        <v>#DIV/0!</v>
      </c>
      <c r="E113" s="77" t="e">
        <f>MIN(IF(E59=2,0,IF(E106-E108&gt;0,MAX(500,E106-E108),0)),10000)</f>
        <v>#DIV/0!</v>
      </c>
      <c r="F113" s="259"/>
      <c r="G113" s="3"/>
    </row>
    <row r="114" spans="1:7" x14ac:dyDescent="0.2">
      <c r="A114" s="82"/>
      <c r="B114" s="206" t="s">
        <v>110</v>
      </c>
      <c r="C114" s="260"/>
      <c r="D114" s="146" t="e">
        <f>E114</f>
        <v>#DIV/0!</v>
      </c>
      <c r="E114" s="80" t="e">
        <f>MAX(IF(E59=2,0,IF(E106-E108&gt;0,MAX(500,E106-E108),0))-10000,0)</f>
        <v>#DIV/0!</v>
      </c>
      <c r="F114" s="261"/>
    </row>
    <row r="115" spans="1:7" hidden="1" x14ac:dyDescent="0.2">
      <c r="A115" s="82"/>
      <c r="B115" s="262" t="s">
        <v>111</v>
      </c>
      <c r="C115" s="263"/>
      <c r="D115" s="199">
        <f>E115</f>
        <v>1</v>
      </c>
      <c r="E115" s="78">
        <f>IF(OR(E7=0,E63&gt;0,E6&gt;0),1,0)</f>
        <v>1</v>
      </c>
      <c r="F115" s="264" t="s">
        <v>112</v>
      </c>
    </row>
    <row r="116" spans="1:7" hidden="1" x14ac:dyDescent="0.2">
      <c r="A116" s="82"/>
      <c r="B116" s="265" t="s">
        <v>113</v>
      </c>
      <c r="C116" s="171"/>
      <c r="D116" s="178">
        <v>0</v>
      </c>
      <c r="E116" s="80">
        <f>D116</f>
        <v>0</v>
      </c>
      <c r="F116" s="266"/>
    </row>
    <row r="117" spans="1:7" ht="15.75" thickBot="1" x14ac:dyDescent="0.3">
      <c r="A117" s="82"/>
      <c r="B117" s="201" t="s">
        <v>114</v>
      </c>
      <c r="C117" s="202"/>
      <c r="D117" s="255" t="e">
        <f>E117</f>
        <v>#DIV/0!</v>
      </c>
      <c r="E117" s="203" t="e">
        <f>IF(OR(E7=0,E63&gt;0,E6&gt;0),E113+E114*E115+E116,E113+E114*E115+E116)</f>
        <v>#DIV/0!</v>
      </c>
      <c r="F117" s="267" t="s">
        <v>115</v>
      </c>
      <c r="G117" s="5"/>
    </row>
    <row r="118" spans="1:7" x14ac:dyDescent="0.2">
      <c r="A118" s="82"/>
      <c r="B118" s="82"/>
      <c r="C118" s="82"/>
      <c r="D118" s="82"/>
      <c r="E118" s="82"/>
      <c r="F118" s="82"/>
    </row>
    <row r="120" spans="1:7" ht="15" x14ac:dyDescent="0.25">
      <c r="B120" s="268" t="s">
        <v>164</v>
      </c>
    </row>
  </sheetData>
  <sheetProtection algorithmName="SHA-512" hashValue="DyM/QNFtwTYLiRB6y/2mELHh78sfiHPCXWV8ALqCbQWpH/K8S3hPqgyNX/paYzEZsD255nQOkxQcDLL29MCzHg==" saltValue="2pdknHfhIXP/B3YeVrfafg==" spinCount="100000" sheet="1" selectLockedCells="1"/>
  <mergeCells count="8">
    <mergeCell ref="B97:B100"/>
    <mergeCell ref="B109:C109"/>
    <mergeCell ref="F8:F11"/>
    <mergeCell ref="B19:B27"/>
    <mergeCell ref="B31:B44"/>
    <mergeCell ref="B48:B53"/>
    <mergeCell ref="B71:B83"/>
    <mergeCell ref="B87:B96"/>
  </mergeCells>
  <conditionalFormatting sqref="B62:C62">
    <cfRule type="expression" dxfId="2" priority="1">
      <formula>NOT($E$62=#REF!)</formula>
    </cfRule>
  </conditionalFormatting>
  <pageMargins left="0.70866141732283472" right="0.70866141732283472" top="0.78740157480314965" bottom="0.78740157480314965" header="0.31496062992125984" footer="0.31496062992125984"/>
  <pageSetup paperSize="9" scale="48" fitToHeight="2"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Tabelle1!$A$1:$A$3</xm:f>
          </x14:formula1>
          <xm:sqref>D7</xm:sqref>
        </x14:dataValidation>
        <x14:dataValidation type="list" allowBlank="1" showInputMessage="1" showErrorMessage="1">
          <x14:formula1>
            <xm:f>Tabelle1!$A$3:$A$6</xm:f>
          </x14:formula1>
          <xm:sqref>D14</xm:sqref>
        </x14:dataValidation>
        <x14:dataValidation type="list" allowBlank="1" showInputMessage="1" showErrorMessage="1">
          <x14:formula1>
            <xm:f>Tabelle1!$A$10:$A$13</xm:f>
          </x14:formula1>
          <xm:sqref>D59</xm:sqref>
        </x14:dataValidation>
        <x14:dataValidation type="list" allowBlank="1" showInputMessage="1" showErrorMessage="1">
          <x14:formula1>
            <xm:f>Tabelle1!$A$4:$A$9</xm:f>
          </x14:formula1>
          <xm:sqref>D63</xm:sqref>
        </x14:dataValidation>
        <x14:dataValidation type="list" allowBlank="1" showInputMessage="1" showErrorMessage="1">
          <x14:formula1>
            <xm:f>Tabelle1!$A$4:$A$9</xm:f>
          </x14:formula1>
          <xm:sqref>D60:D61</xm:sqref>
        </x14:dataValidation>
        <x14:dataValidation type="list" allowBlank="1" showInputMessage="1" showErrorMessage="1">
          <x14:formula1>
            <xm:f>Tabelle1!$A$1:$A$3</xm:f>
          </x14:formula1>
          <xm:sqref>D62 D6</xm:sqref>
        </x14:dataValidation>
        <x14:dataValidation type="list" allowBlank="1" showInputMessage="1" showErrorMessage="1">
          <x14:formula1>
            <xm:f>Tabelle1!$A$3:$A$6</xm:f>
          </x14:formula1>
          <xm:sqref>D67</xm:sqref>
        </x14:dataValidation>
        <x14:dataValidation type="list" allowBlank="1" showInputMessage="1" showErrorMessage="1">
          <x14:formula1>
            <xm:f>Tabelle1!$A$13:$A$19</xm:f>
          </x14:formula1>
          <xm:sqref>D97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21"/>
  <sheetViews>
    <sheetView showGridLines="0" showRowColHeaders="0" zoomScaleNormal="100" workbookViewId="0">
      <selection activeCell="D7" sqref="D7"/>
    </sheetView>
  </sheetViews>
  <sheetFormatPr baseColWidth="10" defaultRowHeight="14.25" x14ac:dyDescent="0.2"/>
  <cols>
    <col min="1" max="1" width="2.625" customWidth="1"/>
    <col min="2" max="2" width="12.625" customWidth="1"/>
    <col min="3" max="3" width="78.625" customWidth="1"/>
    <col min="4" max="4" width="15.125" customWidth="1"/>
    <col min="5" max="5" width="12.625" hidden="1" customWidth="1"/>
    <col min="6" max="6" width="15.125" customWidth="1"/>
    <col min="7" max="7" width="12.625" hidden="1" customWidth="1"/>
    <col min="8" max="8" width="122.375" customWidth="1"/>
    <col min="9" max="9" width="42.125" customWidth="1"/>
  </cols>
  <sheetData>
    <row r="1" spans="1:8" ht="20.25" x14ac:dyDescent="0.3">
      <c r="A1" s="1" t="s">
        <v>209</v>
      </c>
      <c r="B1" s="82"/>
      <c r="C1" s="82"/>
      <c r="D1" s="83"/>
      <c r="E1" s="82"/>
      <c r="F1" s="82"/>
      <c r="G1" s="82"/>
      <c r="H1" s="82"/>
    </row>
    <row r="2" spans="1:8" ht="20.25" x14ac:dyDescent="0.3">
      <c r="A2" s="2"/>
      <c r="B2" s="82"/>
      <c r="C2" s="82"/>
      <c r="D2" s="82"/>
      <c r="E2" s="82"/>
      <c r="F2" s="82"/>
      <c r="G2" s="82"/>
      <c r="H2" s="82"/>
    </row>
    <row r="3" spans="1:8" ht="20.25" x14ac:dyDescent="0.3">
      <c r="A3" s="2" t="s">
        <v>122</v>
      </c>
      <c r="B3" s="82"/>
      <c r="C3" s="82"/>
      <c r="D3" s="82"/>
      <c r="E3" s="82"/>
      <c r="F3" s="82"/>
      <c r="G3" s="82"/>
      <c r="H3" s="82"/>
    </row>
    <row r="4" spans="1:8" ht="15" thickBot="1" x14ac:dyDescent="0.25">
      <c r="B4" s="84"/>
      <c r="C4" s="82"/>
      <c r="D4" s="82"/>
      <c r="E4" s="82"/>
      <c r="F4" s="82"/>
      <c r="G4" s="82"/>
      <c r="H4" s="85"/>
    </row>
    <row r="5" spans="1:8" ht="15.75" thickBot="1" x14ac:dyDescent="0.3">
      <c r="B5" s="84"/>
      <c r="C5" s="82"/>
      <c r="D5" s="374" t="s">
        <v>123</v>
      </c>
      <c r="E5" s="375"/>
      <c r="F5" s="276" t="s">
        <v>124</v>
      </c>
      <c r="G5" s="275"/>
      <c r="H5" s="85"/>
    </row>
    <row r="6" spans="1:8" ht="30.75" thickBot="1" x14ac:dyDescent="0.3">
      <c r="B6" s="82"/>
      <c r="C6" s="82"/>
      <c r="D6" s="86" t="s">
        <v>125</v>
      </c>
      <c r="E6" s="87" t="s">
        <v>2</v>
      </c>
      <c r="F6" s="88" t="s">
        <v>138</v>
      </c>
      <c r="G6" s="89" t="s">
        <v>2</v>
      </c>
      <c r="H6" s="90" t="s">
        <v>3</v>
      </c>
    </row>
    <row r="7" spans="1:8" ht="29.25" thickBot="1" x14ac:dyDescent="0.25">
      <c r="B7" s="91" t="s">
        <v>185</v>
      </c>
      <c r="C7" s="92"/>
      <c r="D7" s="43"/>
      <c r="E7" s="71">
        <f>IF(D7="ja",1,0)</f>
        <v>0</v>
      </c>
      <c r="F7" s="50"/>
      <c r="G7" s="71">
        <f>IF(F7="ja",1,0)</f>
        <v>0</v>
      </c>
      <c r="H7" s="93" t="s">
        <v>160</v>
      </c>
    </row>
    <row r="8" spans="1:8" ht="15" customHeight="1" x14ac:dyDescent="0.2">
      <c r="B8" s="94" t="s">
        <v>202</v>
      </c>
      <c r="C8" s="95"/>
      <c r="D8" s="44"/>
      <c r="E8" s="71">
        <f>D8</f>
        <v>0</v>
      </c>
      <c r="F8" s="51"/>
      <c r="G8" s="71">
        <f>F8</f>
        <v>0</v>
      </c>
      <c r="H8" s="286" t="s">
        <v>170</v>
      </c>
    </row>
    <row r="9" spans="1:8" x14ac:dyDescent="0.2">
      <c r="B9" s="96" t="s">
        <v>204</v>
      </c>
      <c r="C9" s="97"/>
      <c r="D9" s="45"/>
      <c r="E9" s="72">
        <f>D9</f>
        <v>0</v>
      </c>
      <c r="F9" s="52"/>
      <c r="G9" s="72">
        <f>F9</f>
        <v>0</v>
      </c>
      <c r="H9" s="287"/>
    </row>
    <row r="10" spans="1:8" x14ac:dyDescent="0.2">
      <c r="B10" s="96" t="s">
        <v>203</v>
      </c>
      <c r="C10" s="97"/>
      <c r="D10" s="45"/>
      <c r="E10" s="72">
        <f>D10</f>
        <v>0</v>
      </c>
      <c r="F10" s="52"/>
      <c r="G10" s="72">
        <f>F10</f>
        <v>0</v>
      </c>
      <c r="H10" s="287"/>
    </row>
    <row r="11" spans="1:8" ht="15" thickBot="1" x14ac:dyDescent="0.25">
      <c r="B11" s="98" t="s">
        <v>6</v>
      </c>
      <c r="C11" s="99"/>
      <c r="D11" s="100"/>
      <c r="E11" s="73">
        <f>SUM(D8:D10)</f>
        <v>0</v>
      </c>
      <c r="F11" s="100"/>
      <c r="G11" s="101">
        <f>SUM(F8:F10)</f>
        <v>0</v>
      </c>
      <c r="H11" s="288"/>
    </row>
    <row r="12" spans="1:8" x14ac:dyDescent="0.2">
      <c r="B12" s="94" t="s">
        <v>7</v>
      </c>
      <c r="C12" s="102"/>
      <c r="D12" s="44"/>
      <c r="E12" s="74">
        <f>D12</f>
        <v>0</v>
      </c>
      <c r="F12" s="103"/>
      <c r="G12" s="103"/>
      <c r="H12" s="104" t="s">
        <v>8</v>
      </c>
    </row>
    <row r="13" spans="1:8" ht="15" thickBot="1" x14ac:dyDescent="0.25">
      <c r="B13" s="105" t="s">
        <v>9</v>
      </c>
      <c r="C13" s="106"/>
      <c r="D13" s="46"/>
      <c r="E13" s="75">
        <f>D13</f>
        <v>0</v>
      </c>
      <c r="F13" s="107"/>
      <c r="G13" s="107"/>
      <c r="H13" s="108" t="s">
        <v>10</v>
      </c>
    </row>
    <row r="14" spans="1:8" ht="60.75" customHeight="1" thickBot="1" x14ac:dyDescent="0.3">
      <c r="B14" s="109" t="s">
        <v>11</v>
      </c>
      <c r="C14" s="110"/>
      <c r="D14" s="47"/>
      <c r="E14" s="76">
        <f>D14</f>
        <v>0</v>
      </c>
      <c r="F14" s="53"/>
      <c r="G14" s="76">
        <f>F14</f>
        <v>0</v>
      </c>
      <c r="H14" s="111" t="s">
        <v>175</v>
      </c>
    </row>
    <row r="15" spans="1:8" x14ac:dyDescent="0.2">
      <c r="B15" s="82"/>
      <c r="C15" s="82"/>
      <c r="D15" s="82"/>
      <c r="E15" s="82"/>
      <c r="F15" s="82"/>
      <c r="G15" s="82"/>
      <c r="H15" s="82"/>
    </row>
    <row r="16" spans="1:8" ht="20.25" x14ac:dyDescent="0.3">
      <c r="A16" s="2" t="s">
        <v>12</v>
      </c>
      <c r="B16" s="82"/>
      <c r="C16" s="82"/>
      <c r="D16" s="82"/>
      <c r="E16" s="82"/>
      <c r="F16" s="82"/>
      <c r="G16" s="82"/>
      <c r="H16" s="82"/>
    </row>
    <row r="17" spans="1:8" ht="30.75" thickBot="1" x14ac:dyDescent="0.3">
      <c r="B17" s="82"/>
      <c r="C17" s="82"/>
      <c r="D17" s="86" t="s">
        <v>125</v>
      </c>
      <c r="E17" s="90" t="s">
        <v>2</v>
      </c>
      <c r="F17" s="112" t="s">
        <v>138</v>
      </c>
      <c r="G17" s="90" t="s">
        <v>2</v>
      </c>
      <c r="H17" s="90" t="s">
        <v>3</v>
      </c>
    </row>
    <row r="18" spans="1:8" ht="28.5" x14ac:dyDescent="0.2">
      <c r="B18" s="289" t="s">
        <v>13</v>
      </c>
      <c r="C18" s="113" t="s">
        <v>14</v>
      </c>
      <c r="D18" s="48"/>
      <c r="E18" s="77">
        <f>D18</f>
        <v>0</v>
      </c>
      <c r="F18" s="54"/>
      <c r="G18" s="77">
        <f>F18</f>
        <v>0</v>
      </c>
      <c r="H18" s="114" t="s">
        <v>186</v>
      </c>
    </row>
    <row r="19" spans="1:8" x14ac:dyDescent="0.2">
      <c r="B19" s="290"/>
      <c r="C19" s="115" t="s">
        <v>171</v>
      </c>
      <c r="D19" s="45"/>
      <c r="E19" s="78">
        <f>D19</f>
        <v>0</v>
      </c>
      <c r="F19" s="52"/>
      <c r="G19" s="78">
        <f>F19</f>
        <v>0</v>
      </c>
      <c r="H19" s="116"/>
    </row>
    <row r="20" spans="1:8" x14ac:dyDescent="0.2">
      <c r="B20" s="290"/>
      <c r="C20" s="117" t="s">
        <v>15</v>
      </c>
      <c r="D20" s="45"/>
      <c r="E20" s="78">
        <f>D20</f>
        <v>0</v>
      </c>
      <c r="F20" s="52"/>
      <c r="G20" s="78">
        <f>F20</f>
        <v>0</v>
      </c>
      <c r="H20" s="116" t="s">
        <v>16</v>
      </c>
    </row>
    <row r="21" spans="1:8" x14ac:dyDescent="0.2">
      <c r="B21" s="290"/>
      <c r="C21" s="117" t="s">
        <v>17</v>
      </c>
      <c r="D21" s="45"/>
      <c r="E21" s="78">
        <f>D21</f>
        <v>0</v>
      </c>
      <c r="F21" s="52"/>
      <c r="G21" s="78">
        <f>F21</f>
        <v>0</v>
      </c>
      <c r="H21" s="116" t="s">
        <v>18</v>
      </c>
    </row>
    <row r="22" spans="1:8" x14ac:dyDescent="0.2">
      <c r="B22" s="290"/>
      <c r="C22" s="117" t="s">
        <v>19</v>
      </c>
      <c r="D22" s="45"/>
      <c r="E22" s="79"/>
      <c r="F22" s="52"/>
      <c r="G22" s="79"/>
      <c r="H22" s="116" t="s">
        <v>20</v>
      </c>
    </row>
    <row r="23" spans="1:8" x14ac:dyDescent="0.2">
      <c r="B23" s="290"/>
      <c r="C23" s="117" t="s">
        <v>21</v>
      </c>
      <c r="D23" s="45"/>
      <c r="E23" s="78">
        <f>MIN(SUM(D22:D23),20000)</f>
        <v>0</v>
      </c>
      <c r="F23" s="52"/>
      <c r="G23" s="78">
        <f>MIN(SUM(F22:F23),20000)</f>
        <v>0</v>
      </c>
      <c r="H23" s="116" t="s">
        <v>172</v>
      </c>
    </row>
    <row r="24" spans="1:8" x14ac:dyDescent="0.2">
      <c r="B24" s="290"/>
      <c r="C24" s="117" t="s">
        <v>22</v>
      </c>
      <c r="D24" s="45"/>
      <c r="E24" s="78">
        <f>MAX(D24*0.1,0)</f>
        <v>0</v>
      </c>
      <c r="F24" s="52"/>
      <c r="G24" s="78">
        <f>MAX(F24*0.1,0)</f>
        <v>0</v>
      </c>
      <c r="H24" s="116" t="s">
        <v>173</v>
      </c>
    </row>
    <row r="25" spans="1:8" hidden="1" x14ac:dyDescent="0.2">
      <c r="B25" s="290"/>
      <c r="C25" s="118" t="s">
        <v>126</v>
      </c>
      <c r="D25" s="49"/>
      <c r="E25" s="80">
        <f>D25</f>
        <v>0</v>
      </c>
      <c r="F25" s="52"/>
      <c r="G25" s="80">
        <f>F25</f>
        <v>0</v>
      </c>
      <c r="H25" s="119"/>
    </row>
    <row r="26" spans="1:8" ht="15" thickBot="1" x14ac:dyDescent="0.25">
      <c r="B26" s="291"/>
      <c r="C26" s="120" t="s">
        <v>26</v>
      </c>
      <c r="D26" s="121">
        <f>E26</f>
        <v>0</v>
      </c>
      <c r="E26" s="81">
        <f>E18+E19-E20-E21-E22-E23+E24-E25</f>
        <v>0</v>
      </c>
      <c r="F26" s="121">
        <f>G26</f>
        <v>0</v>
      </c>
      <c r="G26" s="81">
        <f>G18+G19-G20-G21-G22-G23+G24-G25</f>
        <v>0</v>
      </c>
      <c r="H26" s="122"/>
    </row>
    <row r="27" spans="1:8" x14ac:dyDescent="0.2">
      <c r="B27" s="82"/>
      <c r="C27" s="82"/>
      <c r="D27" s="82"/>
      <c r="E27" s="82"/>
      <c r="F27" s="82"/>
      <c r="G27" s="82"/>
      <c r="H27" s="82"/>
    </row>
    <row r="28" spans="1:8" ht="20.25" x14ac:dyDescent="0.3">
      <c r="A28" s="2" t="s">
        <v>27</v>
      </c>
      <c r="B28" s="82"/>
      <c r="C28" s="82"/>
      <c r="D28" s="82"/>
      <c r="E28" s="82"/>
      <c r="F28" s="82"/>
      <c r="G28" s="82"/>
      <c r="H28" s="123"/>
    </row>
    <row r="29" spans="1:8" ht="31.5" thickBot="1" x14ac:dyDescent="0.35">
      <c r="A29" s="2"/>
      <c r="B29" s="82"/>
      <c r="C29" s="82"/>
      <c r="D29" s="86" t="s">
        <v>125</v>
      </c>
      <c r="E29" s="90" t="s">
        <v>2</v>
      </c>
      <c r="F29" s="112" t="s">
        <v>138</v>
      </c>
      <c r="G29" s="90" t="s">
        <v>2</v>
      </c>
      <c r="H29" s="90" t="s">
        <v>3</v>
      </c>
    </row>
    <row r="30" spans="1:8" x14ac:dyDescent="0.2">
      <c r="A30" s="20"/>
      <c r="B30" s="289" t="s">
        <v>28</v>
      </c>
      <c r="C30" s="124" t="s">
        <v>29</v>
      </c>
      <c r="D30" s="125" t="str">
        <f>E30</f>
        <v>Fehler, zu geringe Personenzahl im Haushalt</v>
      </c>
      <c r="E30" s="77" t="str">
        <f>IF(E11&gt;1,IF(E11=2,18468,IF(E11=3,22452,IF(E11=4,25836,29220+2448*(E11-5)))),IF(E11=1,12072,"Fehler, zu geringe Personenzahl im Haushalt"))</f>
        <v>Fehler, zu geringe Personenzahl im Haushalt</v>
      </c>
      <c r="F30" s="125" t="str">
        <f>G30</f>
        <v>Fehler, zu geringe Personenzahl im Haushalt</v>
      </c>
      <c r="G30" s="77" t="str">
        <f>IF(G11&gt;1,IF(G11=2,18468,IF(G11=3,22452,IF(G11=4,25836,29220+2448*(G11-5)))),IF(G11=1,12072,"Fehler, zu geringe Personenzahl im Haushalt"))</f>
        <v>Fehler, zu geringe Personenzahl im Haushalt</v>
      </c>
      <c r="H30" s="126" t="s">
        <v>54</v>
      </c>
    </row>
    <row r="31" spans="1:8" x14ac:dyDescent="0.2">
      <c r="A31" s="20"/>
      <c r="B31" s="290"/>
      <c r="C31" s="127" t="s">
        <v>30</v>
      </c>
      <c r="D31" s="49"/>
      <c r="E31" s="80">
        <f>D31</f>
        <v>0</v>
      </c>
      <c r="F31" s="55"/>
      <c r="G31" s="80">
        <f t="shared" ref="G31" si="0">F31</f>
        <v>0</v>
      </c>
      <c r="H31" s="128" t="s">
        <v>31</v>
      </c>
    </row>
    <row r="32" spans="1:8" x14ac:dyDescent="0.2">
      <c r="A32" s="20"/>
      <c r="B32" s="290"/>
      <c r="C32" s="127" t="s">
        <v>32</v>
      </c>
      <c r="D32" s="49"/>
      <c r="E32" s="80">
        <f>D32</f>
        <v>0</v>
      </c>
      <c r="F32" s="55"/>
      <c r="G32" s="80">
        <f>F32</f>
        <v>0</v>
      </c>
      <c r="H32" s="128" t="s">
        <v>33</v>
      </c>
    </row>
    <row r="33" spans="1:8" x14ac:dyDescent="0.2">
      <c r="A33" s="20"/>
      <c r="B33" s="290"/>
      <c r="C33" s="127" t="s">
        <v>34</v>
      </c>
      <c r="D33" s="49"/>
      <c r="E33" s="80">
        <f>D33</f>
        <v>0</v>
      </c>
      <c r="F33" s="55"/>
      <c r="G33" s="80">
        <f>F33</f>
        <v>0</v>
      </c>
      <c r="H33" s="129" t="s">
        <v>35</v>
      </c>
    </row>
    <row r="34" spans="1:8" x14ac:dyDescent="0.2">
      <c r="A34" s="20"/>
      <c r="B34" s="290"/>
      <c r="C34" s="127" t="s">
        <v>36</v>
      </c>
      <c r="D34" s="49"/>
      <c r="E34" s="80">
        <f>D34</f>
        <v>0</v>
      </c>
      <c r="F34" s="55"/>
      <c r="G34" s="80">
        <f>F34</f>
        <v>0</v>
      </c>
      <c r="H34" s="129" t="s">
        <v>37</v>
      </c>
    </row>
    <row r="35" spans="1:8" x14ac:dyDescent="0.2">
      <c r="B35" s="290"/>
      <c r="C35" s="127" t="s">
        <v>83</v>
      </c>
      <c r="D35" s="130" t="str">
        <f>E35</f>
        <v>Fehler, zu geringe Personenzahl im Haushalt</v>
      </c>
      <c r="E35" s="80" t="str">
        <f>IF(E11&gt;1,IF(E11=2,IF(E14=1,19800,IF(E14=2,21000,IF(E14=3,18600,"Fehler, ungültige Prämienregion"))),IF(E11&gt;2,IF(E14=1,20400+(E11-3)*600,IF(E14=2,22800+(E11-3)*600,IF(E14=3,20400+(E11-3)*600,"Fehler, ungültige Prämienregion"))))),IF(E11=1,IF(E14=1,15000,IF(E14=2,15000,IF(E14=3,13800,"Fehler, ungültige Prämienregion"))),"Fehler, zu geringe Personenzahl im Haushalt"))</f>
        <v>Fehler, zu geringe Personenzahl im Haushalt</v>
      </c>
      <c r="F35" s="130" t="str">
        <f>G35</f>
        <v>Fehler, zu geringe Personenzahl im Haushalt</v>
      </c>
      <c r="G35" s="80" t="str">
        <f>IF(G11&gt;1,IF(G11=2,IF(G14=1,19800,IF(G14=2,21000,IF(G14=3,18600,"Fehler, ungültige Prämienregion"))),IF(G11&gt;2,IF(G14=1,20400+(G11-3)*600,IF(G14=2,22800+(G11-3)*600,IF(G14=3,20400+(G11-3)*600,"Fehler, ungültige Prämienregion"))))),IF(G11=1,IF(G14=1,15000,IF(G14=2,15000,IF(G14=3,13800,"Fehler, ungültige Prämienregion"))),"Fehler, zu geringe Personenzahl im Haushalt"))</f>
        <v>Fehler, zu geringe Personenzahl im Haushalt</v>
      </c>
      <c r="H35" s="128" t="s">
        <v>54</v>
      </c>
    </row>
    <row r="36" spans="1:8" x14ac:dyDescent="0.2">
      <c r="B36" s="290"/>
      <c r="C36" s="127" t="s">
        <v>39</v>
      </c>
      <c r="D36" s="130" t="str">
        <f>E36</f>
        <v>Fehler, ungültige Prämienregion</v>
      </c>
      <c r="E36" s="80" t="str">
        <f>IF(E14=1,E8*5160+E9*3852+E10*1200,IF(E14=2,E8*4824+E9*3588+E10*1116,IF(E14=3,E8*4620+E9*3444+E10*11068,"Fehler, ungültige Prämienregion")))</f>
        <v>Fehler, ungültige Prämienregion</v>
      </c>
      <c r="F36" s="130" t="str">
        <f>G36</f>
        <v>Fehler, ungültige Prämienregion</v>
      </c>
      <c r="G36" s="80" t="str">
        <f>IF(G14=1,G8*5160+G9*3852+G10*1200,IF(G14=2,G8*4824+G9*3588+G10*1116,IF(G14=3,G8*4620+G9*3444+G10*1068,"Fehler, ungültige Prämienregion")))</f>
        <v>Fehler, ungültige Prämienregion</v>
      </c>
      <c r="H36" s="128" t="s">
        <v>205</v>
      </c>
    </row>
    <row r="37" spans="1:8" x14ac:dyDescent="0.2">
      <c r="B37" s="290"/>
      <c r="C37" s="127" t="s">
        <v>40</v>
      </c>
      <c r="D37" s="49"/>
      <c r="E37" s="80">
        <f t="shared" ref="E37:E42" si="1">D37</f>
        <v>0</v>
      </c>
      <c r="F37" s="55"/>
      <c r="G37" s="80">
        <f>F37</f>
        <v>0</v>
      </c>
      <c r="H37" s="128" t="s">
        <v>198</v>
      </c>
    </row>
    <row r="38" spans="1:8" x14ac:dyDescent="0.2">
      <c r="B38" s="290"/>
      <c r="C38" s="127" t="s">
        <v>41</v>
      </c>
      <c r="D38" s="49"/>
      <c r="E38" s="80">
        <f t="shared" si="1"/>
        <v>0</v>
      </c>
      <c r="F38" s="55"/>
      <c r="G38" s="80">
        <f>F38</f>
        <v>0</v>
      </c>
      <c r="H38" s="128" t="s">
        <v>42</v>
      </c>
    </row>
    <row r="39" spans="1:8" x14ac:dyDescent="0.2">
      <c r="B39" s="290"/>
      <c r="C39" s="127" t="s">
        <v>43</v>
      </c>
      <c r="D39" s="49"/>
      <c r="E39" s="80">
        <f t="shared" si="1"/>
        <v>0</v>
      </c>
      <c r="F39" s="55"/>
      <c r="G39" s="80">
        <f t="shared" ref="G39" si="2">F39</f>
        <v>0</v>
      </c>
      <c r="H39" s="131" t="s">
        <v>174</v>
      </c>
    </row>
    <row r="40" spans="1:8" x14ac:dyDescent="0.2">
      <c r="B40" s="290"/>
      <c r="C40" s="127" t="s">
        <v>44</v>
      </c>
      <c r="D40" s="49"/>
      <c r="E40" s="80">
        <f t="shared" si="1"/>
        <v>0</v>
      </c>
      <c r="F40" s="55"/>
      <c r="G40" s="80">
        <f>F40</f>
        <v>0</v>
      </c>
      <c r="H40" s="129" t="s">
        <v>45</v>
      </c>
    </row>
    <row r="41" spans="1:8" x14ac:dyDescent="0.2">
      <c r="B41" s="290"/>
      <c r="C41" s="127" t="s">
        <v>46</v>
      </c>
      <c r="D41" s="49"/>
      <c r="E41" s="80">
        <f t="shared" si="1"/>
        <v>0</v>
      </c>
      <c r="F41" s="55"/>
      <c r="G41" s="80">
        <f t="shared" ref="G41:G42" si="3">F41</f>
        <v>0</v>
      </c>
      <c r="H41" s="129" t="s">
        <v>47</v>
      </c>
    </row>
    <row r="42" spans="1:8" hidden="1" x14ac:dyDescent="0.2">
      <c r="B42" s="290"/>
      <c r="C42" s="132" t="s">
        <v>48</v>
      </c>
      <c r="D42" s="133">
        <v>0</v>
      </c>
      <c r="E42" s="80">
        <f t="shared" si="1"/>
        <v>0</v>
      </c>
      <c r="F42" s="134">
        <v>0</v>
      </c>
      <c r="G42" s="80">
        <f t="shared" si="3"/>
        <v>0</v>
      </c>
      <c r="H42" s="128"/>
    </row>
    <row r="43" spans="1:8" ht="15" thickBot="1" x14ac:dyDescent="0.25">
      <c r="B43" s="291"/>
      <c r="C43" s="135" t="s">
        <v>49</v>
      </c>
      <c r="D43" s="121" t="e">
        <f>E43</f>
        <v>#VALUE!</v>
      </c>
      <c r="E43" s="81" t="e">
        <f>E30+E31+E32+E33+E34+E35+E36-E37+E38+E39+E40+E41+E42</f>
        <v>#VALUE!</v>
      </c>
      <c r="F43" s="121" t="e">
        <f>G43</f>
        <v>#VALUE!</v>
      </c>
      <c r="G43" s="81" t="e">
        <f>G30+G31+G32+G33+G34+G35+G36-G37+G38+G39+G40+G41+G42</f>
        <v>#VALUE!</v>
      </c>
      <c r="H43" s="122"/>
    </row>
    <row r="44" spans="1:8" x14ac:dyDescent="0.2">
      <c r="B44" s="136"/>
      <c r="C44" s="137"/>
      <c r="D44" s="138"/>
      <c r="E44" s="139"/>
      <c r="F44" s="140"/>
      <c r="G44" s="140"/>
      <c r="H44" s="141"/>
    </row>
    <row r="45" spans="1:8" ht="20.25" x14ac:dyDescent="0.3">
      <c r="A45" s="2" t="s">
        <v>50</v>
      </c>
      <c r="B45" s="136"/>
      <c r="C45" s="137"/>
      <c r="D45" s="137"/>
      <c r="E45" s="140"/>
      <c r="F45" s="140"/>
      <c r="G45" s="140"/>
      <c r="H45" s="141"/>
    </row>
    <row r="46" spans="1:8" ht="30.75" thickBot="1" x14ac:dyDescent="0.3">
      <c r="B46" s="82"/>
      <c r="C46" s="82"/>
      <c r="D46" s="86" t="s">
        <v>127</v>
      </c>
      <c r="E46" s="90" t="s">
        <v>2</v>
      </c>
      <c r="F46" s="112" t="s">
        <v>128</v>
      </c>
      <c r="G46" s="90" t="s">
        <v>2</v>
      </c>
      <c r="H46" s="90" t="s">
        <v>3</v>
      </c>
    </row>
    <row r="47" spans="1:8" x14ac:dyDescent="0.2">
      <c r="B47" s="289" t="s">
        <v>51</v>
      </c>
      <c r="C47" s="142" t="s">
        <v>52</v>
      </c>
      <c r="D47" s="143" t="e">
        <f t="shared" ref="D47:D55" si="4">E47</f>
        <v>#VALUE!</v>
      </c>
      <c r="E47" s="74" t="e">
        <f>E26-E43</f>
        <v>#VALUE!</v>
      </c>
      <c r="F47" s="143" t="e">
        <f t="shared" ref="F47:F54" si="5">G47</f>
        <v>#VALUE!</v>
      </c>
      <c r="G47" s="74" t="e">
        <f>G26-G43</f>
        <v>#VALUE!</v>
      </c>
      <c r="H47" s="144" t="s">
        <v>187</v>
      </c>
    </row>
    <row r="48" spans="1:8" x14ac:dyDescent="0.2">
      <c r="B48" s="290"/>
      <c r="C48" s="145" t="s">
        <v>177</v>
      </c>
      <c r="D48" s="146">
        <f t="shared" si="4"/>
        <v>12000</v>
      </c>
      <c r="E48" s="78">
        <f>24000/2</f>
        <v>12000</v>
      </c>
      <c r="F48" s="146">
        <f t="shared" si="5"/>
        <v>12000</v>
      </c>
      <c r="G48" s="78">
        <f>24000/2</f>
        <v>12000</v>
      </c>
      <c r="H48" s="128" t="s">
        <v>129</v>
      </c>
    </row>
    <row r="49" spans="1:8" x14ac:dyDescent="0.2">
      <c r="B49" s="290"/>
      <c r="C49" s="145" t="s">
        <v>178</v>
      </c>
      <c r="D49" s="146">
        <f t="shared" si="4"/>
        <v>0</v>
      </c>
      <c r="E49" s="78">
        <f>E13*4000/2</f>
        <v>0</v>
      </c>
      <c r="F49" s="146">
        <f t="shared" si="5"/>
        <v>0</v>
      </c>
      <c r="G49" s="78">
        <f>E13*4000/2</f>
        <v>0</v>
      </c>
      <c r="H49" s="128" t="s">
        <v>130</v>
      </c>
    </row>
    <row r="50" spans="1:8" x14ac:dyDescent="0.2">
      <c r="B50" s="290"/>
      <c r="C50" s="145" t="s">
        <v>56</v>
      </c>
      <c r="D50" s="146" t="e">
        <f t="shared" si="4"/>
        <v>#VALUE!</v>
      </c>
      <c r="E50" s="78" t="e">
        <f>E47-E48-E49</f>
        <v>#VALUE!</v>
      </c>
      <c r="F50" s="146" t="e">
        <f t="shared" si="5"/>
        <v>#VALUE!</v>
      </c>
      <c r="G50" s="78" t="e">
        <f>G47-G48-G49</f>
        <v>#VALUE!</v>
      </c>
      <c r="H50" s="128"/>
    </row>
    <row r="51" spans="1:8" x14ac:dyDescent="0.2">
      <c r="B51" s="290"/>
      <c r="C51" s="145" t="s">
        <v>57</v>
      </c>
      <c r="D51" s="146" t="e">
        <f t="shared" si="4"/>
        <v>#VALUE!</v>
      </c>
      <c r="E51" s="78" t="e">
        <f>E50*0.45</f>
        <v>#VALUE!</v>
      </c>
      <c r="F51" s="146" t="e">
        <f t="shared" si="5"/>
        <v>#VALUE!</v>
      </c>
      <c r="G51" s="78" t="e">
        <f>G50*0.45</f>
        <v>#VALUE!</v>
      </c>
      <c r="H51" s="129"/>
    </row>
    <row r="52" spans="1:8" ht="15" thickBot="1" x14ac:dyDescent="0.25">
      <c r="B52" s="291"/>
      <c r="C52" s="147" t="s">
        <v>179</v>
      </c>
      <c r="D52" s="148" t="e">
        <f t="shared" si="4"/>
        <v>#VALUE!</v>
      </c>
      <c r="E52" s="73" t="e">
        <f>E50-E51</f>
        <v>#VALUE!</v>
      </c>
      <c r="F52" s="148" t="e">
        <f t="shared" si="5"/>
        <v>#VALUE!</v>
      </c>
      <c r="G52" s="73" t="e">
        <f>G50-G51</f>
        <v>#VALUE!</v>
      </c>
      <c r="H52" s="149"/>
    </row>
    <row r="53" spans="1:8" x14ac:dyDescent="0.2">
      <c r="B53" s="94" t="s">
        <v>7</v>
      </c>
      <c r="C53" s="95"/>
      <c r="D53" s="143">
        <f t="shared" si="4"/>
        <v>0</v>
      </c>
      <c r="E53" s="74">
        <f>E12</f>
        <v>0</v>
      </c>
      <c r="F53" s="143">
        <f t="shared" si="5"/>
        <v>0</v>
      </c>
      <c r="G53" s="74">
        <f>E12</f>
        <v>0</v>
      </c>
      <c r="H53" s="150" t="s">
        <v>131</v>
      </c>
    </row>
    <row r="54" spans="1:8" ht="32.25" customHeight="1" x14ac:dyDescent="0.2">
      <c r="B54" s="151" t="s">
        <v>132</v>
      </c>
      <c r="C54" s="152"/>
      <c r="D54" s="130" t="e">
        <f t="shared" si="4"/>
        <v>#VALUE!</v>
      </c>
      <c r="E54" s="153" t="e">
        <f>IF(E7=1,MAX(E52/E53,-6000),MAX(E52/E53,0))</f>
        <v>#VALUE!</v>
      </c>
      <c r="F54" s="154" t="e">
        <f t="shared" si="5"/>
        <v>#VALUE!</v>
      </c>
      <c r="G54" s="153" t="e">
        <f>IF(G7=1,MAX(G52/G53,-6000),MAX(G52/G53,0))</f>
        <v>#VALUE!</v>
      </c>
      <c r="H54" s="155" t="s">
        <v>188</v>
      </c>
    </row>
    <row r="55" spans="1:8" ht="15" thickBot="1" x14ac:dyDescent="0.25">
      <c r="B55" s="156" t="s">
        <v>133</v>
      </c>
      <c r="C55" s="157"/>
      <c r="D55" s="148" t="e">
        <f t="shared" si="4"/>
        <v>#VALUE!</v>
      </c>
      <c r="E55" s="73" t="e">
        <f>E54+G54</f>
        <v>#VALUE!</v>
      </c>
      <c r="F55" s="148"/>
      <c r="G55" s="100"/>
      <c r="H55" s="158" t="s">
        <v>189</v>
      </c>
    </row>
    <row r="56" spans="1:8" x14ac:dyDescent="0.2">
      <c r="B56" s="159"/>
      <c r="C56" s="160"/>
      <c r="D56" s="137"/>
      <c r="E56" s="140"/>
      <c r="F56" s="140"/>
      <c r="G56" s="140"/>
      <c r="H56" s="161"/>
    </row>
    <row r="57" spans="1:8" ht="20.25" x14ac:dyDescent="0.3">
      <c r="A57" s="2" t="s">
        <v>60</v>
      </c>
      <c r="B57" s="162"/>
      <c r="C57" s="82"/>
      <c r="D57" s="82"/>
      <c r="E57" s="82"/>
      <c r="F57" s="82"/>
      <c r="G57" s="82"/>
      <c r="H57" s="82"/>
    </row>
    <row r="58" spans="1:8" ht="30.75" thickBot="1" x14ac:dyDescent="0.3">
      <c r="B58" s="162"/>
      <c r="C58" s="82"/>
      <c r="D58" s="163" t="s">
        <v>1</v>
      </c>
      <c r="E58" s="90" t="s">
        <v>2</v>
      </c>
      <c r="F58" s="297" t="s">
        <v>3</v>
      </c>
      <c r="G58" s="298"/>
      <c r="H58" s="299"/>
    </row>
    <row r="59" spans="1:8" x14ac:dyDescent="0.2">
      <c r="B59" s="94" t="s">
        <v>61</v>
      </c>
      <c r="C59" s="95"/>
      <c r="D59" s="62"/>
      <c r="E59" s="164">
        <f>IF(D59="Sekundarstufe",2,IF(D59="Tertiärstufe",3,IF(D59="Weiterbildung",4,IF(D59="",0))))</f>
        <v>0</v>
      </c>
      <c r="F59" s="333" t="s">
        <v>144</v>
      </c>
      <c r="G59" s="334"/>
      <c r="H59" s="335"/>
    </row>
    <row r="60" spans="1:8" x14ac:dyDescent="0.2">
      <c r="B60" s="96" t="s">
        <v>62</v>
      </c>
      <c r="C60" s="97"/>
      <c r="D60" s="63"/>
      <c r="E60" s="165">
        <f>D60</f>
        <v>0</v>
      </c>
      <c r="F60" s="376" t="s">
        <v>144</v>
      </c>
      <c r="G60" s="377"/>
      <c r="H60" s="378"/>
    </row>
    <row r="61" spans="1:8" ht="15" thickBot="1" x14ac:dyDescent="0.25">
      <c r="B61" s="166" t="s">
        <v>63</v>
      </c>
      <c r="C61" s="167"/>
      <c r="D61" s="64"/>
      <c r="E61" s="168">
        <f>D61</f>
        <v>0</v>
      </c>
      <c r="F61" s="330" t="s">
        <v>149</v>
      </c>
      <c r="G61" s="331"/>
      <c r="H61" s="332"/>
    </row>
    <row r="62" spans="1:8" x14ac:dyDescent="0.2">
      <c r="B62" s="94" t="s">
        <v>134</v>
      </c>
      <c r="C62" s="95"/>
      <c r="D62" s="62"/>
      <c r="E62" s="164">
        <f>IF(D62="ja",1,0)</f>
        <v>0</v>
      </c>
      <c r="F62" s="379" t="s">
        <v>144</v>
      </c>
      <c r="G62" s="380"/>
      <c r="H62" s="381"/>
    </row>
    <row r="63" spans="1:8" ht="15" thickBot="1" x14ac:dyDescent="0.25">
      <c r="B63" s="98" t="s">
        <v>65</v>
      </c>
      <c r="C63" s="99"/>
      <c r="D63" s="64"/>
      <c r="E63" s="168">
        <f>D63</f>
        <v>0</v>
      </c>
      <c r="F63" s="382" t="s">
        <v>144</v>
      </c>
      <c r="G63" s="383"/>
      <c r="H63" s="384"/>
    </row>
    <row r="64" spans="1:8" x14ac:dyDescent="0.2">
      <c r="B64" s="94" t="s">
        <v>199</v>
      </c>
      <c r="C64" s="169"/>
      <c r="D64" s="65"/>
      <c r="E64" s="170">
        <f>IF(E7+G7=0,D64,0)</f>
        <v>0</v>
      </c>
      <c r="F64" s="333" t="s">
        <v>66</v>
      </c>
      <c r="G64" s="334"/>
      <c r="H64" s="335"/>
    </row>
    <row r="65" spans="1:9" x14ac:dyDescent="0.2">
      <c r="B65" s="96" t="s">
        <v>200</v>
      </c>
      <c r="C65" s="171"/>
      <c r="D65" s="66"/>
      <c r="E65" s="172">
        <f>IF(E7+G7=0,D65,0)</f>
        <v>0</v>
      </c>
      <c r="F65" s="365" t="s">
        <v>66</v>
      </c>
      <c r="G65" s="366"/>
      <c r="H65" s="367"/>
    </row>
    <row r="66" spans="1:9" ht="15" thickBot="1" x14ac:dyDescent="0.25">
      <c r="B66" s="98" t="s">
        <v>201</v>
      </c>
      <c r="C66" s="167"/>
      <c r="D66" s="67"/>
      <c r="E66" s="173">
        <f>IF(E7+G7=0,D66,0)</f>
        <v>0</v>
      </c>
      <c r="F66" s="330" t="s">
        <v>66</v>
      </c>
      <c r="G66" s="331"/>
      <c r="H66" s="332"/>
    </row>
    <row r="67" spans="1:9" ht="60.75" customHeight="1" thickBot="1" x14ac:dyDescent="0.25">
      <c r="B67" s="174" t="s">
        <v>67</v>
      </c>
      <c r="C67" s="92"/>
      <c r="D67" s="68"/>
      <c r="E67" s="175">
        <f>IF(E7+G7=1,0,D67)</f>
        <v>0</v>
      </c>
      <c r="F67" s="368" t="s">
        <v>159</v>
      </c>
      <c r="G67" s="369"/>
      <c r="H67" s="370"/>
    </row>
    <row r="68" spans="1:9" x14ac:dyDescent="0.2">
      <c r="B68" s="82"/>
      <c r="C68" s="82"/>
      <c r="D68" s="82"/>
      <c r="E68" s="82"/>
      <c r="F68" s="82"/>
      <c r="G68" s="82"/>
      <c r="H68" s="82"/>
    </row>
    <row r="69" spans="1:9" ht="20.25" x14ac:dyDescent="0.3">
      <c r="A69" s="2" t="s">
        <v>68</v>
      </c>
      <c r="B69" s="162"/>
      <c r="C69" s="82"/>
      <c r="D69" s="82"/>
      <c r="E69" s="82"/>
      <c r="F69" s="82"/>
      <c r="G69" s="82"/>
      <c r="H69" s="82"/>
    </row>
    <row r="70" spans="1:9" ht="30.75" thickBot="1" x14ac:dyDescent="0.3">
      <c r="B70" s="162"/>
      <c r="C70" s="82"/>
      <c r="D70" s="163" t="s">
        <v>1</v>
      </c>
      <c r="E70" s="90" t="s">
        <v>2</v>
      </c>
      <c r="F70" s="297" t="s">
        <v>3</v>
      </c>
      <c r="G70" s="298"/>
      <c r="H70" s="299"/>
    </row>
    <row r="71" spans="1:9" x14ac:dyDescent="0.2">
      <c r="A71" s="20"/>
      <c r="B71" s="289" t="s">
        <v>13</v>
      </c>
      <c r="C71" s="113" t="s">
        <v>69</v>
      </c>
      <c r="D71" s="69"/>
      <c r="E71" s="170">
        <f>D71/2</f>
        <v>0</v>
      </c>
      <c r="F71" s="344" t="s">
        <v>182</v>
      </c>
      <c r="G71" s="345"/>
      <c r="H71" s="346"/>
    </row>
    <row r="72" spans="1:9" x14ac:dyDescent="0.2">
      <c r="B72" s="290"/>
      <c r="C72" s="176" t="s">
        <v>135</v>
      </c>
      <c r="D72" s="70"/>
      <c r="E72" s="172">
        <f>IF(SUM(E64,E65)&gt;1,D72*0.8,0)</f>
        <v>0</v>
      </c>
      <c r="F72" s="336" t="s">
        <v>181</v>
      </c>
      <c r="G72" s="337"/>
      <c r="H72" s="338"/>
    </row>
    <row r="73" spans="1:9" ht="14.25" customHeight="1" x14ac:dyDescent="0.2">
      <c r="B73" s="290"/>
      <c r="C73" s="118" t="s">
        <v>71</v>
      </c>
      <c r="D73" s="130">
        <f>E73</f>
        <v>3500</v>
      </c>
      <c r="E73" s="80">
        <f>IF(E59=2,MAX(800-E71,0),MAX(3500-E71,0))</f>
        <v>3500</v>
      </c>
      <c r="F73" s="336" t="s">
        <v>72</v>
      </c>
      <c r="G73" s="337"/>
      <c r="H73" s="338"/>
    </row>
    <row r="74" spans="1:9" x14ac:dyDescent="0.2">
      <c r="B74" s="290"/>
      <c r="C74" s="177" t="s">
        <v>190</v>
      </c>
      <c r="D74" s="19"/>
      <c r="E74" s="80">
        <f>D74</f>
        <v>0</v>
      </c>
      <c r="F74" s="336"/>
      <c r="G74" s="337"/>
      <c r="H74" s="338"/>
    </row>
    <row r="75" spans="1:9" x14ac:dyDescent="0.2">
      <c r="B75" s="290"/>
      <c r="C75" s="177" t="s">
        <v>73</v>
      </c>
      <c r="D75" s="19"/>
      <c r="E75" s="80">
        <f>D75</f>
        <v>0</v>
      </c>
      <c r="F75" s="336"/>
      <c r="G75" s="337"/>
      <c r="H75" s="338"/>
    </row>
    <row r="76" spans="1:9" x14ac:dyDescent="0.2">
      <c r="B76" s="290"/>
      <c r="C76" s="179" t="s">
        <v>74</v>
      </c>
      <c r="D76" s="19"/>
      <c r="E76" s="78">
        <f>D76</f>
        <v>0</v>
      </c>
      <c r="F76" s="365"/>
      <c r="G76" s="366"/>
      <c r="H76" s="367"/>
    </row>
    <row r="77" spans="1:9" x14ac:dyDescent="0.2">
      <c r="B77" s="290"/>
      <c r="C77" s="180" t="s">
        <v>75</v>
      </c>
      <c r="D77" s="19"/>
      <c r="E77" s="80">
        <f>D77</f>
        <v>0</v>
      </c>
      <c r="F77" s="371" t="s">
        <v>23</v>
      </c>
      <c r="G77" s="372"/>
      <c r="H77" s="373"/>
      <c r="I77" s="5"/>
    </row>
    <row r="78" spans="1:9" x14ac:dyDescent="0.2">
      <c r="B78" s="290"/>
      <c r="C78" s="117" t="s">
        <v>53</v>
      </c>
      <c r="D78" s="130">
        <f t="shared" ref="D78:D83" si="6">E78</f>
        <v>20000</v>
      </c>
      <c r="E78" s="80">
        <v>20000</v>
      </c>
      <c r="F78" s="371"/>
      <c r="G78" s="372"/>
      <c r="H78" s="373"/>
    </row>
    <row r="79" spans="1:9" x14ac:dyDescent="0.2">
      <c r="B79" s="290"/>
      <c r="C79" s="117" t="s">
        <v>76</v>
      </c>
      <c r="D79" s="130">
        <f t="shared" si="6"/>
        <v>-10000</v>
      </c>
      <c r="E79" s="80">
        <f>IF(E7+G7=0,SUM(E64:E66,-1)*10000,0)</f>
        <v>-10000</v>
      </c>
      <c r="F79" s="371"/>
      <c r="G79" s="372"/>
      <c r="H79" s="373"/>
    </row>
    <row r="80" spans="1:9" x14ac:dyDescent="0.2">
      <c r="B80" s="290"/>
      <c r="C80" s="117" t="s">
        <v>77</v>
      </c>
      <c r="D80" s="130">
        <f t="shared" si="6"/>
        <v>0</v>
      </c>
      <c r="E80" s="80">
        <f>MAX(E77-E78-E79,0)</f>
        <v>0</v>
      </c>
      <c r="F80" s="181"/>
      <c r="G80" s="182"/>
      <c r="H80" s="183"/>
    </row>
    <row r="81" spans="1:9" x14ac:dyDescent="0.2">
      <c r="B81" s="290"/>
      <c r="C81" s="118" t="s">
        <v>78</v>
      </c>
      <c r="D81" s="130" t="e">
        <f t="shared" si="6"/>
        <v>#DIV/0!</v>
      </c>
      <c r="E81" s="80" t="e">
        <f>MAX(E77-E78-E79,0)/E60</f>
        <v>#DIV/0!</v>
      </c>
      <c r="F81" s="336"/>
      <c r="G81" s="337"/>
      <c r="H81" s="338"/>
    </row>
    <row r="82" spans="1:9" x14ac:dyDescent="0.2">
      <c r="B82" s="290"/>
      <c r="C82" s="180" t="s">
        <v>79</v>
      </c>
      <c r="D82" s="184" t="e">
        <f t="shared" si="6"/>
        <v>#VALUE!</v>
      </c>
      <c r="E82" s="80" t="e">
        <f>MAX(0,E55)</f>
        <v>#VALUE!</v>
      </c>
      <c r="F82" s="365"/>
      <c r="G82" s="366"/>
      <c r="H82" s="367"/>
    </row>
    <row r="83" spans="1:9" ht="15" thickBot="1" x14ac:dyDescent="0.25">
      <c r="B83" s="291"/>
      <c r="C83" s="185" t="s">
        <v>26</v>
      </c>
      <c r="D83" s="148" t="e">
        <f t="shared" si="6"/>
        <v>#DIV/0!</v>
      </c>
      <c r="E83" s="75" t="e">
        <f>E71+E72+E73+E74+E75+E76+E81+E82</f>
        <v>#DIV/0!</v>
      </c>
      <c r="F83" s="294"/>
      <c r="G83" s="295"/>
      <c r="H83" s="296"/>
    </row>
    <row r="84" spans="1:9" x14ac:dyDescent="0.2">
      <c r="B84" s="136"/>
      <c r="C84" s="137"/>
      <c r="D84" s="137"/>
      <c r="E84" s="137"/>
      <c r="F84" s="137"/>
      <c r="G84" s="137"/>
      <c r="H84" s="162"/>
    </row>
    <row r="85" spans="1:9" ht="20.25" x14ac:dyDescent="0.3">
      <c r="A85" s="2" t="s">
        <v>80</v>
      </c>
      <c r="B85" s="136"/>
      <c r="C85" s="137"/>
      <c r="D85" s="137"/>
      <c r="E85" s="137"/>
      <c r="F85" s="137"/>
      <c r="G85" s="137"/>
      <c r="H85" s="162"/>
    </row>
    <row r="86" spans="1:9" ht="30.75" thickBot="1" x14ac:dyDescent="0.3">
      <c r="B86" s="136"/>
      <c r="C86" s="137"/>
      <c r="D86" s="163" t="s">
        <v>1</v>
      </c>
      <c r="E86" s="90" t="s">
        <v>2</v>
      </c>
      <c r="F86" s="297" t="s">
        <v>3</v>
      </c>
      <c r="G86" s="298"/>
      <c r="H86" s="299"/>
    </row>
    <row r="87" spans="1:9" x14ac:dyDescent="0.2">
      <c r="B87" s="353" t="s">
        <v>81</v>
      </c>
      <c r="C87" s="186" t="s">
        <v>82</v>
      </c>
      <c r="D87" s="187">
        <f>E87</f>
        <v>16980</v>
      </c>
      <c r="E87" s="77">
        <f>IF(E7+G7=1,0,IF(SUM(E64:E66)=1,9240,IF(SUM(E64:E66)=2,18468,IF(SUM(E64:E66)=3,22452,IF(SUM(E64:E66)=4,25836,29220+2448*(SUM(E64:E66)-5))))))</f>
        <v>16980</v>
      </c>
      <c r="F87" s="356" t="s">
        <v>54</v>
      </c>
      <c r="G87" s="357"/>
      <c r="H87" s="358"/>
    </row>
    <row r="88" spans="1:9" x14ac:dyDescent="0.2">
      <c r="B88" s="354"/>
      <c r="C88" s="188" t="s">
        <v>83</v>
      </c>
      <c r="D88" s="189" t="str">
        <f>E88</f>
        <v>Fehler, zu geringe Anzahl Personen im Haushalt</v>
      </c>
      <c r="E88" s="80" t="str">
        <f>IF(E7+G7=1,0,IF(SUM(E64:E66)=1,8400,IF(SUM(E64:E66)&gt;1,IF(SUM(E64:E66)=2,IF(E67=1,19800,IF(E67=2,21000,IF(E67=3,18600,"Fehler, ungültige Prämienregion"))),IF(SUM(E64:E66)&gt;2,IF(E67=1,20400+(SUM(E64:E66)-3)*600,IF(E67=2,22800+(SUM(E64:E66)-3)*600,IF(E67=3,20400+(SUM(E64:E66)-3)*600,"Fehler, ungültige Prämienregion"))))),"Fehler, zu geringe Anzahl Personen im Haushalt")))</f>
        <v>Fehler, zu geringe Anzahl Personen im Haushalt</v>
      </c>
      <c r="F88" s="359" t="s">
        <v>54</v>
      </c>
      <c r="G88" s="360"/>
      <c r="H88" s="361"/>
    </row>
    <row r="89" spans="1:9" x14ac:dyDescent="0.2">
      <c r="B89" s="354"/>
      <c r="C89" s="190" t="s">
        <v>39</v>
      </c>
      <c r="D89" s="189" t="str">
        <f>E89</f>
        <v>Fehler, ungültige Prämienregion</v>
      </c>
      <c r="E89" s="80" t="str">
        <f>IF(E7+G7=1,0,IF(D67=1,D64*5160+D65*3852+D66*1200,IF(D67=2,D64*4824+D65*3588+D66*1116,IF(D67=3,D64*4620+D65*3444+D66*1068,"Fehler, ungültige Prämienregion"))))</f>
        <v>Fehler, ungültige Prämienregion</v>
      </c>
      <c r="F89" s="362" t="s">
        <v>205</v>
      </c>
      <c r="G89" s="363"/>
      <c r="H89" s="364"/>
      <c r="I89" s="41"/>
    </row>
    <row r="90" spans="1:9" x14ac:dyDescent="0.2">
      <c r="B90" s="354"/>
      <c r="C90" s="191" t="s">
        <v>40</v>
      </c>
      <c r="D90" s="19"/>
      <c r="E90" s="80">
        <f>IF(E7+G7=1,0,D90)</f>
        <v>0</v>
      </c>
      <c r="F90" s="347" t="s">
        <v>197</v>
      </c>
      <c r="G90" s="348"/>
      <c r="H90" s="349"/>
    </row>
    <row r="91" spans="1:9" ht="14.25" hidden="1" customHeight="1" x14ac:dyDescent="0.2">
      <c r="B91" s="354"/>
      <c r="C91" s="191" t="s">
        <v>41</v>
      </c>
      <c r="D91" s="178">
        <v>0</v>
      </c>
      <c r="E91" s="80">
        <f>D91</f>
        <v>0</v>
      </c>
      <c r="F91" s="347" t="s">
        <v>42</v>
      </c>
      <c r="G91" s="348"/>
      <c r="H91" s="349"/>
    </row>
    <row r="92" spans="1:9" x14ac:dyDescent="0.2">
      <c r="B92" s="354"/>
      <c r="C92" s="191" t="s">
        <v>84</v>
      </c>
      <c r="D92" s="146" t="e">
        <f>E92</f>
        <v>#VALUE!</v>
      </c>
      <c r="E92" s="80" t="e">
        <f>MAX(0,E55*-1)</f>
        <v>#VALUE!</v>
      </c>
      <c r="F92" s="365"/>
      <c r="G92" s="366"/>
      <c r="H92" s="367"/>
    </row>
    <row r="93" spans="1:9" ht="14.25" customHeight="1" x14ac:dyDescent="0.2">
      <c r="B93" s="354"/>
      <c r="C93" s="191" t="s">
        <v>85</v>
      </c>
      <c r="D93" s="146">
        <f>E93</f>
        <v>0</v>
      </c>
      <c r="E93" s="80">
        <f>IF(E63=0,0,IF(E62=0,0,6700+2000*(E63-1)))</f>
        <v>0</v>
      </c>
      <c r="F93" s="347" t="s">
        <v>54</v>
      </c>
      <c r="G93" s="348"/>
      <c r="H93" s="349"/>
    </row>
    <row r="94" spans="1:9" ht="14.25" customHeight="1" x14ac:dyDescent="0.2">
      <c r="B94" s="354"/>
      <c r="C94" s="191" t="s">
        <v>30</v>
      </c>
      <c r="D94" s="19"/>
      <c r="E94" s="80">
        <f>D94</f>
        <v>0</v>
      </c>
      <c r="F94" s="347" t="s">
        <v>31</v>
      </c>
      <c r="G94" s="348"/>
      <c r="H94" s="349"/>
    </row>
    <row r="95" spans="1:9" ht="14.25" customHeight="1" x14ac:dyDescent="0.2">
      <c r="B95" s="354"/>
      <c r="C95" s="191" t="s">
        <v>86</v>
      </c>
      <c r="D95" s="19"/>
      <c r="E95" s="80">
        <f>D95</f>
        <v>0</v>
      </c>
      <c r="F95" s="347" t="s">
        <v>33</v>
      </c>
      <c r="G95" s="348"/>
      <c r="H95" s="349"/>
    </row>
    <row r="96" spans="1:9" ht="15" customHeight="1" thickBot="1" x14ac:dyDescent="0.25">
      <c r="B96" s="355"/>
      <c r="C96" s="192" t="s">
        <v>87</v>
      </c>
      <c r="D96" s="274"/>
      <c r="E96" s="75">
        <f>IF(E7+G7=1,E61*480,0)</f>
        <v>0</v>
      </c>
      <c r="F96" s="306" t="s">
        <v>191</v>
      </c>
      <c r="G96" s="307"/>
      <c r="H96" s="308"/>
    </row>
    <row r="97" spans="1:8" ht="28.5" customHeight="1" x14ac:dyDescent="0.2">
      <c r="B97" s="342" t="s">
        <v>88</v>
      </c>
      <c r="C97" s="113" t="s">
        <v>89</v>
      </c>
      <c r="D97" s="18"/>
      <c r="E97" s="77" t="b">
        <f>IF(D97="Vollzeitschule Sek II",2000,IF(D97="Lehre",500,IF(D97="Lehre mit BM",1100,IF(D97="Brückenangebote",1000,IF(D97="Tertiär A",3500,IF(D97="Tertiär B / Weiterbildung",0))))))</f>
        <v>0</v>
      </c>
      <c r="F97" s="344" t="s">
        <v>155</v>
      </c>
      <c r="G97" s="345"/>
      <c r="H97" s="346"/>
    </row>
    <row r="98" spans="1:8" x14ac:dyDescent="0.2">
      <c r="B98" s="343"/>
      <c r="C98" s="118" t="s">
        <v>156</v>
      </c>
      <c r="D98" s="19"/>
      <c r="E98" s="80">
        <f>D98</f>
        <v>0</v>
      </c>
      <c r="F98" s="347" t="s">
        <v>157</v>
      </c>
      <c r="G98" s="348"/>
      <c r="H98" s="349"/>
    </row>
    <row r="99" spans="1:8" ht="15" thickBot="1" x14ac:dyDescent="0.25">
      <c r="B99" s="343"/>
      <c r="C99" s="118" t="s">
        <v>90</v>
      </c>
      <c r="D99" s="19"/>
      <c r="E99" s="80">
        <f>D99</f>
        <v>0</v>
      </c>
      <c r="F99" s="347" t="s">
        <v>91</v>
      </c>
      <c r="G99" s="348"/>
      <c r="H99" s="349"/>
    </row>
    <row r="100" spans="1:8" ht="15" hidden="1" thickBot="1" x14ac:dyDescent="0.25">
      <c r="B100" s="291"/>
      <c r="C100" s="193" t="s">
        <v>92</v>
      </c>
      <c r="D100" s="194">
        <v>0</v>
      </c>
      <c r="E100" s="75">
        <f>D100</f>
        <v>0</v>
      </c>
      <c r="F100" s="350"/>
      <c r="G100" s="351"/>
      <c r="H100" s="352"/>
    </row>
    <row r="101" spans="1:8" ht="15" thickBot="1" x14ac:dyDescent="0.25">
      <c r="B101" s="195" t="s">
        <v>49</v>
      </c>
      <c r="C101" s="92"/>
      <c r="D101" s="248" t="e">
        <f>E101</f>
        <v>#VALUE!</v>
      </c>
      <c r="E101" s="196" t="e">
        <f>E87+E88+E89-E90+E91+E92+E93+E94+E95+E96+E97+E98+E99+E100</f>
        <v>#VALUE!</v>
      </c>
      <c r="F101" s="324"/>
      <c r="G101" s="325"/>
      <c r="H101" s="326"/>
    </row>
    <row r="102" spans="1:8" s="21" customFormat="1" x14ac:dyDescent="0.2">
      <c r="B102" s="137"/>
      <c r="C102" s="137"/>
      <c r="D102" s="137"/>
      <c r="E102" s="137"/>
      <c r="F102" s="137"/>
      <c r="G102" s="137"/>
      <c r="H102" s="137"/>
    </row>
    <row r="103" spans="1:8" s="21" customFormat="1" ht="20.25" x14ac:dyDescent="0.3">
      <c r="A103" s="2" t="s">
        <v>93</v>
      </c>
      <c r="B103" s="137"/>
      <c r="C103" s="137"/>
      <c r="D103" s="137"/>
      <c r="E103" s="137"/>
      <c r="F103" s="137"/>
      <c r="G103" s="137"/>
      <c r="H103" s="162"/>
    </row>
    <row r="104" spans="1:8" s="21" customFormat="1" ht="30.75" thickBot="1" x14ac:dyDescent="0.3">
      <c r="B104" s="137"/>
      <c r="C104" s="137"/>
      <c r="D104" s="87" t="s">
        <v>94</v>
      </c>
      <c r="E104" s="90" t="s">
        <v>2</v>
      </c>
      <c r="F104" s="297" t="s">
        <v>3</v>
      </c>
      <c r="G104" s="298"/>
      <c r="H104" s="299"/>
    </row>
    <row r="105" spans="1:8" x14ac:dyDescent="0.2">
      <c r="B105" s="102" t="s">
        <v>95</v>
      </c>
      <c r="C105" s="169"/>
      <c r="D105" s="143" t="e">
        <f>E105</f>
        <v>#DIV/0!</v>
      </c>
      <c r="E105" s="77" t="e">
        <f>E83-E101</f>
        <v>#DIV/0!</v>
      </c>
      <c r="F105" s="327" t="s">
        <v>192</v>
      </c>
      <c r="G105" s="328"/>
      <c r="H105" s="329"/>
    </row>
    <row r="106" spans="1:8" ht="15" thickBot="1" x14ac:dyDescent="0.25">
      <c r="B106" s="98" t="s">
        <v>96</v>
      </c>
      <c r="C106" s="99"/>
      <c r="D106" s="148" t="e">
        <f>E106</f>
        <v>#DIV/0!</v>
      </c>
      <c r="E106" s="75" t="e">
        <f>IF((E105*-1)&gt;450,MROUND(E105*-1,100),0)</f>
        <v>#DIV/0!</v>
      </c>
      <c r="F106" s="330" t="s">
        <v>183</v>
      </c>
      <c r="G106" s="331"/>
      <c r="H106" s="332"/>
    </row>
    <row r="107" spans="1:8" x14ac:dyDescent="0.2">
      <c r="B107" s="94" t="s">
        <v>97</v>
      </c>
      <c r="C107" s="95"/>
      <c r="D107" s="143">
        <f>E107</f>
        <v>13000</v>
      </c>
      <c r="E107" s="74">
        <f>IF(E59&lt;4,13000+E63*4000,0)</f>
        <v>13000</v>
      </c>
      <c r="F107" s="333" t="s">
        <v>98</v>
      </c>
      <c r="G107" s="334"/>
      <c r="H107" s="335"/>
    </row>
    <row r="108" spans="1:8" x14ac:dyDescent="0.2">
      <c r="B108" s="197" t="s">
        <v>99</v>
      </c>
      <c r="C108" s="198"/>
      <c r="D108" s="130" t="e">
        <f>E108</f>
        <v>#DIV/0!</v>
      </c>
      <c r="E108" s="80" t="e">
        <f>MROUND(IF(E106&gt;0,IF(E106&gt;5000,IF(E59=3,MIN(E107,MAX(5000+(E106-5000)*0.5,MIN(E106,16000)*2/3)),MIN(E107,E106)),E106),0),100)</f>
        <v>#DIV/0!</v>
      </c>
      <c r="F108" s="336"/>
      <c r="G108" s="337"/>
      <c r="H108" s="338"/>
    </row>
    <row r="109" spans="1:8" ht="15" x14ac:dyDescent="0.2">
      <c r="B109" s="284" t="s">
        <v>136</v>
      </c>
      <c r="C109" s="285"/>
      <c r="D109" s="130">
        <f>E109</f>
        <v>0</v>
      </c>
      <c r="E109" s="80">
        <f>IF(E59=2,MAX(0,E106-E108),0)</f>
        <v>0</v>
      </c>
      <c r="F109" s="339" t="s">
        <v>101</v>
      </c>
      <c r="G109" s="340"/>
      <c r="H109" s="341"/>
    </row>
    <row r="110" spans="1:8" hidden="1" x14ac:dyDescent="0.2">
      <c r="B110" s="197" t="s">
        <v>102</v>
      </c>
      <c r="C110" s="198"/>
      <c r="D110" s="199"/>
      <c r="E110" s="78">
        <v>1</v>
      </c>
      <c r="F110" s="312"/>
      <c r="G110" s="301"/>
      <c r="H110" s="302"/>
    </row>
    <row r="111" spans="1:8" hidden="1" x14ac:dyDescent="0.2">
      <c r="B111" s="200" t="s">
        <v>105</v>
      </c>
      <c r="C111" s="97"/>
      <c r="D111" s="178">
        <v>0</v>
      </c>
      <c r="E111" s="80">
        <f>D111</f>
        <v>0</v>
      </c>
      <c r="F111" s="300"/>
      <c r="G111" s="301"/>
      <c r="H111" s="302"/>
    </row>
    <row r="112" spans="1:8" ht="15.75" thickBot="1" x14ac:dyDescent="0.3">
      <c r="B112" s="201" t="s">
        <v>107</v>
      </c>
      <c r="C112" s="202"/>
      <c r="D112" s="255" t="e">
        <f>E112</f>
        <v>#DIV/0!</v>
      </c>
      <c r="E112" s="203" t="e">
        <f>E108+E109*E110+E111</f>
        <v>#DIV/0!</v>
      </c>
      <c r="F112" s="313" t="s">
        <v>108</v>
      </c>
      <c r="G112" s="314"/>
      <c r="H112" s="315"/>
    </row>
    <row r="113" spans="2:8" x14ac:dyDescent="0.2">
      <c r="B113" s="204" t="s">
        <v>109</v>
      </c>
      <c r="C113" s="205"/>
      <c r="D113" s="143" t="e">
        <f>E113</f>
        <v>#DIV/0!</v>
      </c>
      <c r="E113" s="77" t="e">
        <f>MIN(IF(E59=2,0,IF(E106-E108&gt;0,MAX(500,E106-E108),0)),10000)</f>
        <v>#DIV/0!</v>
      </c>
      <c r="F113" s="316"/>
      <c r="G113" s="317"/>
      <c r="H113" s="318"/>
    </row>
    <row r="114" spans="2:8" x14ac:dyDescent="0.2">
      <c r="B114" s="319" t="s">
        <v>137</v>
      </c>
      <c r="C114" s="320"/>
      <c r="D114" s="146" t="e">
        <f>E114</f>
        <v>#DIV/0!</v>
      </c>
      <c r="E114" s="80" t="e">
        <f>MAX(IF(E59=2,0,IF(E106-E108&gt;0,MAX(500,E106-E108),0))-10000,0)</f>
        <v>#DIV/0!</v>
      </c>
      <c r="F114" s="321"/>
      <c r="G114" s="322"/>
      <c r="H114" s="323"/>
    </row>
    <row r="115" spans="2:8" hidden="1" x14ac:dyDescent="0.2">
      <c r="B115" s="206" t="s">
        <v>111</v>
      </c>
      <c r="C115" s="207"/>
      <c r="D115" s="272"/>
      <c r="E115" s="78">
        <v>1</v>
      </c>
      <c r="F115" s="300"/>
      <c r="G115" s="301"/>
      <c r="H115" s="302"/>
    </row>
    <row r="116" spans="2:8" hidden="1" x14ac:dyDescent="0.2">
      <c r="B116" s="200" t="s">
        <v>113</v>
      </c>
      <c r="C116" s="97"/>
      <c r="D116" s="273">
        <v>0</v>
      </c>
      <c r="E116" s="80">
        <f>D116</f>
        <v>0</v>
      </c>
      <c r="F116" s="303"/>
      <c r="G116" s="304"/>
      <c r="H116" s="305"/>
    </row>
    <row r="117" spans="2:8" ht="15.75" thickBot="1" x14ac:dyDescent="0.3">
      <c r="B117" s="201" t="s">
        <v>114</v>
      </c>
      <c r="C117" s="202"/>
      <c r="D117" s="255" t="e">
        <f>E117</f>
        <v>#DIV/0!</v>
      </c>
      <c r="E117" s="203" t="e">
        <f>E113+E114*E115+E116</f>
        <v>#DIV/0!</v>
      </c>
      <c r="F117" s="309" t="s">
        <v>115</v>
      </c>
      <c r="G117" s="310"/>
      <c r="H117" s="311"/>
    </row>
    <row r="120" spans="2:8" ht="15" x14ac:dyDescent="0.25">
      <c r="B120" s="268" t="s">
        <v>164</v>
      </c>
    </row>
    <row r="121" spans="2:8" x14ac:dyDescent="0.2">
      <c r="C121" s="42"/>
    </row>
  </sheetData>
  <sheetProtection algorithmName="SHA-512" hashValue="FTjask1os8PCnZpKCiTjZzK9EON9bZ51ERB+xX8oBjS8v+P3MQK0q1WG1MWSwAE2fPWqYgy9MlOio0yVSTHkjw==" saltValue="Amq70pdoMG21a6jK7uT+Wg==" spinCount="100000" sheet="1" selectLockedCells="1"/>
  <protectedRanges>
    <protectedRange algorithmName="SHA-512" hashValue="6LpWxsMKHSzqjNbVtWnN4gnns8WNA4HOkjvWRtBw8eO1PmWAdvyilbqMfZHf1T/2Lpwbhj11AEchhxSZwNBl/Q==" saltValue="SQ9V3hEeNy0U6p5nktL8BQ==" spinCount="100000" sqref="D7:F14 D18:F25 D31:F34 D37:F41 D59:D67 D71:D72 D74:D75 D77 D90 D94:D95 D97:D99" name="Bereich1"/>
  </protectedRanges>
  <mergeCells count="63">
    <mergeCell ref="F64:H64"/>
    <mergeCell ref="D5:E5"/>
    <mergeCell ref="H8:H11"/>
    <mergeCell ref="B18:B26"/>
    <mergeCell ref="B30:B43"/>
    <mergeCell ref="B47:B52"/>
    <mergeCell ref="F59:H59"/>
    <mergeCell ref="F60:H60"/>
    <mergeCell ref="F61:H61"/>
    <mergeCell ref="F62:H62"/>
    <mergeCell ref="F63:H63"/>
    <mergeCell ref="F58:H58"/>
    <mergeCell ref="F65:H65"/>
    <mergeCell ref="F66:H66"/>
    <mergeCell ref="F67:H67"/>
    <mergeCell ref="B71:B83"/>
    <mergeCell ref="F71:H71"/>
    <mergeCell ref="F72:H72"/>
    <mergeCell ref="F73:H73"/>
    <mergeCell ref="F74:H74"/>
    <mergeCell ref="F75:H75"/>
    <mergeCell ref="F76:H76"/>
    <mergeCell ref="F77:H77"/>
    <mergeCell ref="F78:H78"/>
    <mergeCell ref="F79:H79"/>
    <mergeCell ref="F81:H81"/>
    <mergeCell ref="F82:H82"/>
    <mergeCell ref="F70:H70"/>
    <mergeCell ref="B87:B96"/>
    <mergeCell ref="F87:H87"/>
    <mergeCell ref="F88:H88"/>
    <mergeCell ref="F89:H89"/>
    <mergeCell ref="F90:H90"/>
    <mergeCell ref="F91:H91"/>
    <mergeCell ref="F92:H92"/>
    <mergeCell ref="F93:H93"/>
    <mergeCell ref="F94:H94"/>
    <mergeCell ref="F95:H95"/>
    <mergeCell ref="B97:B100"/>
    <mergeCell ref="F97:H97"/>
    <mergeCell ref="F98:H98"/>
    <mergeCell ref="F99:H99"/>
    <mergeCell ref="F100:H100"/>
    <mergeCell ref="B114:C114"/>
    <mergeCell ref="F114:H114"/>
    <mergeCell ref="F101:H101"/>
    <mergeCell ref="F105:H105"/>
    <mergeCell ref="F106:H106"/>
    <mergeCell ref="F107:H107"/>
    <mergeCell ref="F108:H108"/>
    <mergeCell ref="B109:C109"/>
    <mergeCell ref="F109:H109"/>
    <mergeCell ref="F117:H117"/>
    <mergeCell ref="F110:H110"/>
    <mergeCell ref="F111:H111"/>
    <mergeCell ref="F112:H112"/>
    <mergeCell ref="F113:H113"/>
    <mergeCell ref="F83:H83"/>
    <mergeCell ref="F86:H86"/>
    <mergeCell ref="F104:H104"/>
    <mergeCell ref="F115:H115"/>
    <mergeCell ref="F116:H116"/>
    <mergeCell ref="F96:H96"/>
  </mergeCells>
  <conditionalFormatting sqref="B7:C7">
    <cfRule type="expression" dxfId="1" priority="1">
      <formula>AND($E$7=1,$G$7=1)</formula>
    </cfRule>
  </conditionalFormatting>
  <conditionalFormatting sqref="B62:C62">
    <cfRule type="expression" dxfId="0" priority="2">
      <formula>NOT($E$62=#REF!)</formula>
    </cfRule>
  </conditionalFormatting>
  <pageMargins left="0.70866141732283472" right="0.70866141732283472" top="0.78740157480314965" bottom="0.78740157480314965" header="0.31496062992125984" footer="0.31496062992125984"/>
  <pageSetup paperSize="8" scale="72"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Tabelle1!$A$1:$A$3</xm:f>
          </x14:formula1>
          <xm:sqref>D7 F7 D62</xm:sqref>
        </x14:dataValidation>
        <x14:dataValidation type="list" allowBlank="1" showInputMessage="1" showErrorMessage="1">
          <x14:formula1>
            <xm:f>Tabelle1!$A$3:$A$6</xm:f>
          </x14:formula1>
          <xm:sqref>D14 F14 D67</xm:sqref>
        </x14:dataValidation>
        <x14:dataValidation type="list" allowBlank="1" showInputMessage="1" showErrorMessage="1">
          <x14:formula1>
            <xm:f>Tabelle1!$A$10:$A$13</xm:f>
          </x14:formula1>
          <xm:sqref>D59</xm:sqref>
        </x14:dataValidation>
        <x14:dataValidation type="list" allowBlank="1" showInputMessage="1" showErrorMessage="1">
          <x14:formula1>
            <xm:f>Tabelle1!$A$4:$A$9</xm:f>
          </x14:formula1>
          <xm:sqref>D60:D61 D63</xm:sqref>
        </x14:dataValidation>
        <x14:dataValidation type="list" allowBlank="1" showInputMessage="1" showErrorMessage="1">
          <x14:formula1>
            <xm:f>Tabelle1!$A$13:$A$19</xm:f>
          </x14:formula1>
          <xm:sqref>D97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G42" sqref="G42"/>
    </sheetView>
  </sheetViews>
  <sheetFormatPr baseColWidth="10" defaultRowHeight="14.25" x14ac:dyDescent="0.2"/>
  <sheetData>
    <row r="1" spans="1:1" x14ac:dyDescent="0.2">
      <c r="A1" t="s">
        <v>140</v>
      </c>
    </row>
    <row r="2" spans="1:1" x14ac:dyDescent="0.2">
      <c r="A2" t="s">
        <v>103</v>
      </c>
    </row>
    <row r="4" spans="1:1" x14ac:dyDescent="0.2">
      <c r="A4">
        <v>1</v>
      </c>
    </row>
    <row r="5" spans="1:1" x14ac:dyDescent="0.2">
      <c r="A5">
        <v>2</v>
      </c>
    </row>
    <row r="6" spans="1:1" x14ac:dyDescent="0.2">
      <c r="A6">
        <v>3</v>
      </c>
    </row>
    <row r="7" spans="1:1" x14ac:dyDescent="0.2">
      <c r="A7">
        <v>4</v>
      </c>
    </row>
    <row r="8" spans="1:1" x14ac:dyDescent="0.2">
      <c r="A8">
        <v>5</v>
      </c>
    </row>
    <row r="10" spans="1:1" x14ac:dyDescent="0.2">
      <c r="A10" t="s">
        <v>141</v>
      </c>
    </row>
    <row r="11" spans="1:1" x14ac:dyDescent="0.2">
      <c r="A11" t="s">
        <v>142</v>
      </c>
    </row>
    <row r="12" spans="1:1" x14ac:dyDescent="0.2">
      <c r="A12" t="s">
        <v>143</v>
      </c>
    </row>
    <row r="14" spans="1:1" x14ac:dyDescent="0.2">
      <c r="A14" t="s">
        <v>145</v>
      </c>
    </row>
    <row r="15" spans="1:1" x14ac:dyDescent="0.2">
      <c r="A15" t="s">
        <v>146</v>
      </c>
    </row>
    <row r="16" spans="1:1" x14ac:dyDescent="0.2">
      <c r="A16" t="s">
        <v>147</v>
      </c>
    </row>
    <row r="17" spans="1:1" x14ac:dyDescent="0.2">
      <c r="A17" t="s">
        <v>148</v>
      </c>
    </row>
    <row r="18" spans="1:1" x14ac:dyDescent="0.2">
      <c r="A18" t="s">
        <v>153</v>
      </c>
    </row>
    <row r="19" spans="1:1" x14ac:dyDescent="0.2">
      <c r="A19" t="s">
        <v>152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Anleitung_Bemerkungen</vt:lpstr>
      <vt:lpstr>Ein Elternbudget</vt:lpstr>
      <vt:lpstr>Zwei Elternbudgets</vt:lpstr>
      <vt:lpstr>Tabelle1</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 Andrea</dc:creator>
  <cp:lastModifiedBy>Jelancic Katarina</cp:lastModifiedBy>
  <cp:lastPrinted>2023-04-12T08:10:09Z</cp:lastPrinted>
  <dcterms:created xsi:type="dcterms:W3CDTF">2023-04-06T11:05:14Z</dcterms:created>
  <dcterms:modified xsi:type="dcterms:W3CDTF">2024-04-10T11:23:39Z</dcterms:modified>
</cp:coreProperties>
</file>